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3.xml" ContentType="application/vnd.openxmlformats-officedocument.drawing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Marknadsbalanser animalier\Balans FÅRKÖTT\"/>
    </mc:Choice>
  </mc:AlternateContent>
  <xr:revisionPtr revIDLastSave="0" documentId="13_ncr:1_{046287C1-0104-42F7-AC80-C234327EBC41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Helårsbalans" sheetId="1" r:id="rId1"/>
    <sheet name="2024_2025_kvartal" sheetId="10" r:id="rId2"/>
    <sheet name="2025_2026_kvartal" sheetId="9" r:id="rId3"/>
    <sheet name="Handel per land 2024-2025" sheetId="5" r:id="rId4"/>
    <sheet name="Handel per kategori 2021-2025" sheetId="6" r:id="rId5"/>
    <sheet name="Detaljerad handel 2025" sheetId="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9" l="1"/>
  <c r="H15" i="9"/>
  <c r="E16" i="9"/>
  <c r="G16" i="9" s="1"/>
  <c r="E15" i="9"/>
  <c r="G15" i="9" s="1"/>
  <c r="I17" i="9"/>
  <c r="H17" i="9"/>
  <c r="D17" i="9"/>
  <c r="C17" i="9"/>
  <c r="B17" i="9"/>
  <c r="H22" i="10"/>
  <c r="H19" i="10"/>
  <c r="H16" i="10"/>
  <c r="H13" i="9"/>
  <c r="H12" i="9"/>
  <c r="B11" i="9"/>
  <c r="C11" i="9"/>
  <c r="D11" i="9"/>
  <c r="E11" i="9"/>
  <c r="F11" i="9"/>
  <c r="G11" i="9"/>
  <c r="I11" i="9"/>
  <c r="H11" i="9"/>
  <c r="E10" i="9"/>
  <c r="G10" i="9" s="1"/>
  <c r="G17" i="9" l="1"/>
  <c r="E17" i="9"/>
  <c r="F15" i="9"/>
  <c r="F16" i="9"/>
  <c r="F10" i="9"/>
  <c r="E43" i="1"/>
  <c r="F43" i="1" s="1"/>
  <c r="E22" i="10"/>
  <c r="G22" i="10" s="1"/>
  <c r="E21" i="10"/>
  <c r="G21" i="10" s="1"/>
  <c r="I23" i="10"/>
  <c r="H23" i="10"/>
  <c r="D23" i="10"/>
  <c r="C23" i="10"/>
  <c r="B23" i="10"/>
  <c r="I20" i="10"/>
  <c r="H20" i="10"/>
  <c r="G20" i="10"/>
  <c r="E20" i="10"/>
  <c r="D20" i="10"/>
  <c r="C20" i="10"/>
  <c r="B20" i="10"/>
  <c r="E19" i="10"/>
  <c r="G19" i="10" s="1"/>
  <c r="E18" i="10"/>
  <c r="G18" i="10" s="1"/>
  <c r="H18" i="10"/>
  <c r="F17" i="9" l="1"/>
  <c r="G43" i="1"/>
  <c r="E23" i="10"/>
  <c r="G23" i="10"/>
  <c r="F22" i="10"/>
  <c r="F21" i="10"/>
  <c r="F18" i="10"/>
  <c r="F19" i="10"/>
  <c r="F20" i="10" s="1"/>
  <c r="F23" i="10" l="1"/>
  <c r="E15" i="10"/>
  <c r="G15" i="10" s="1"/>
  <c r="H15" i="10"/>
  <c r="H12" i="10"/>
  <c r="I17" i="10"/>
  <c r="D17" i="10"/>
  <c r="C17" i="10"/>
  <c r="B17" i="10"/>
  <c r="E16" i="10" l="1"/>
  <c r="H17" i="10"/>
  <c r="F15" i="10"/>
  <c r="F16" i="10" l="1"/>
  <c r="F17" i="10" s="1"/>
  <c r="G16" i="10"/>
  <c r="G17" i="10" s="1"/>
  <c r="E17" i="10"/>
  <c r="C11" i="10" l="1"/>
  <c r="D11" i="10"/>
  <c r="H11" i="10"/>
  <c r="I11" i="10"/>
  <c r="B11" i="10"/>
  <c r="E10" i="10"/>
  <c r="G10" i="10" s="1"/>
  <c r="I14" i="10"/>
  <c r="D14" i="10"/>
  <c r="C14" i="10"/>
  <c r="B14" i="10"/>
  <c r="E13" i="10"/>
  <c r="E12" i="10"/>
  <c r="G12" i="10" s="1"/>
  <c r="E9" i="10"/>
  <c r="G9" i="10" s="1"/>
  <c r="E8" i="10"/>
  <c r="G8" i="10" s="1"/>
  <c r="E7" i="10"/>
  <c r="F7" i="10" s="1"/>
  <c r="E6" i="10"/>
  <c r="F6" i="10" s="1"/>
  <c r="G11" i="10" l="1"/>
  <c r="E11" i="10"/>
  <c r="F10" i="10"/>
  <c r="F9" i="10"/>
  <c r="F13" i="10"/>
  <c r="E14" i="10"/>
  <c r="G13" i="10"/>
  <c r="G14" i="10" s="1"/>
  <c r="G7" i="10"/>
  <c r="G6" i="10"/>
  <c r="H14" i="10"/>
  <c r="F8" i="10"/>
  <c r="F12" i="10"/>
  <c r="D29" i="5"/>
  <c r="E29" i="5"/>
  <c r="F29" i="5"/>
  <c r="G13" i="5"/>
  <c r="G12" i="5"/>
  <c r="F11" i="10" l="1"/>
  <c r="F14" i="10"/>
  <c r="E41" i="1" l="1"/>
  <c r="G41" i="1" s="1"/>
  <c r="F41" i="1" l="1"/>
  <c r="E13" i="9" l="1"/>
  <c r="F13" i="9" s="1"/>
  <c r="E9" i="9"/>
  <c r="G9" i="9" s="1"/>
  <c r="I14" i="9"/>
  <c r="D14" i="9"/>
  <c r="C14" i="9"/>
  <c r="B14" i="9"/>
  <c r="E8" i="9"/>
  <c r="E7" i="9"/>
  <c r="F7" i="9" s="1"/>
  <c r="E6" i="9"/>
  <c r="G6" i="9" s="1"/>
  <c r="F9" i="9" l="1"/>
  <c r="H14" i="9"/>
  <c r="E12" i="9"/>
  <c r="G12" i="9" s="1"/>
  <c r="F6" i="9"/>
  <c r="F8" i="9"/>
  <c r="G13" i="9"/>
  <c r="G7" i="9"/>
  <c r="G8" i="9"/>
  <c r="G14" i="9" l="1"/>
  <c r="E14" i="9"/>
  <c r="F12" i="9"/>
  <c r="F14" i="9" s="1"/>
  <c r="F32" i="6" l="1"/>
  <c r="F24" i="6"/>
  <c r="E28" i="5"/>
  <c r="E30" i="5" s="1"/>
  <c r="E42" i="1" l="1"/>
  <c r="F42" i="1" s="1"/>
  <c r="G42" i="1" l="1"/>
  <c r="E39" i="1" l="1"/>
  <c r="F39" i="1" s="1"/>
  <c r="G39" i="1" l="1"/>
  <c r="E32" i="6" l="1"/>
  <c r="D32" i="6"/>
  <c r="C32" i="6"/>
  <c r="B32" i="6"/>
  <c r="E24" i="6"/>
  <c r="D24" i="6"/>
  <c r="C24" i="6"/>
  <c r="B24" i="6"/>
  <c r="C29" i="5" l="1"/>
  <c r="B29" i="5"/>
  <c r="D28" i="5"/>
  <c r="C28" i="5"/>
  <c r="B28" i="5"/>
  <c r="F13" i="5"/>
  <c r="E13" i="5"/>
  <c r="D13" i="5"/>
  <c r="C13" i="5"/>
  <c r="B13" i="5"/>
  <c r="F12" i="5"/>
  <c r="E12" i="5"/>
  <c r="D12" i="5"/>
  <c r="C12" i="5"/>
  <c r="B12" i="5"/>
  <c r="F28" i="5" l="1"/>
  <c r="C14" i="5"/>
  <c r="C30" i="5"/>
  <c r="F14" i="5"/>
  <c r="D14" i="5"/>
  <c r="E14" i="5"/>
  <c r="B14" i="5"/>
  <c r="B30" i="5"/>
  <c r="F30" i="5" l="1"/>
  <c r="G14" i="5"/>
  <c r="E37" i="1"/>
  <c r="E40" i="1" l="1"/>
  <c r="F40" i="1" s="1"/>
  <c r="E38" i="1"/>
  <c r="G38" i="1" s="1"/>
  <c r="G40" i="1" l="1"/>
  <c r="F38" i="1"/>
  <c r="E36" i="1" l="1"/>
  <c r="G36" i="1" s="1"/>
  <c r="E35" i="1"/>
  <c r="F35" i="1" s="1"/>
  <c r="E34" i="1"/>
  <c r="F34" i="1" s="1"/>
  <c r="E33" i="1"/>
  <c r="G33" i="1" s="1"/>
  <c r="E32" i="1"/>
  <c r="G32" i="1" s="1"/>
  <c r="E31" i="1"/>
  <c r="G31" i="1" s="1"/>
  <c r="E30" i="1"/>
  <c r="G30" i="1" s="1"/>
  <c r="E29" i="1"/>
  <c r="F29" i="1" s="1"/>
  <c r="E28" i="1"/>
  <c r="G28" i="1" s="1"/>
  <c r="E27" i="1"/>
  <c r="F27" i="1" s="1"/>
  <c r="E26" i="1"/>
  <c r="F26" i="1" s="1"/>
  <c r="E25" i="1"/>
  <c r="F25" i="1" s="1"/>
  <c r="E24" i="1"/>
  <c r="G24" i="1" s="1"/>
  <c r="E23" i="1"/>
  <c r="F23" i="1" s="1"/>
  <c r="E22" i="1"/>
  <c r="F22" i="1" s="1"/>
  <c r="E21" i="1"/>
  <c r="G21" i="1" s="1"/>
  <c r="E20" i="1"/>
  <c r="G20" i="1" s="1"/>
  <c r="E19" i="1"/>
  <c r="F19" i="1" s="1"/>
  <c r="E18" i="1"/>
  <c r="G18" i="1" s="1"/>
  <c r="E17" i="1"/>
  <c r="G17" i="1" s="1"/>
  <c r="E16" i="1"/>
  <c r="G16" i="1" s="1"/>
  <c r="E15" i="1"/>
  <c r="G15" i="1" s="1"/>
  <c r="E14" i="1"/>
  <c r="G14" i="1" s="1"/>
  <c r="E13" i="1"/>
  <c r="G13" i="1" s="1"/>
  <c r="E12" i="1"/>
  <c r="G12" i="1" s="1"/>
  <c r="G22" i="1" l="1"/>
  <c r="F36" i="1"/>
  <c r="G27" i="1"/>
  <c r="F14" i="1"/>
  <c r="G19" i="1"/>
  <c r="F28" i="1"/>
  <c r="G25" i="1"/>
  <c r="F30" i="1"/>
  <c r="G37" i="1"/>
  <c r="F37" i="1"/>
  <c r="F17" i="1"/>
  <c r="G35" i="1"/>
  <c r="F33" i="1"/>
  <c r="F20" i="1"/>
  <c r="F12" i="1"/>
  <c r="F15" i="1"/>
  <c r="F31" i="1"/>
  <c r="F18" i="1"/>
  <c r="G23" i="1"/>
  <c r="F13" i="1"/>
  <c r="F21" i="1"/>
  <c r="G26" i="1"/>
  <c r="F16" i="1"/>
  <c r="F24" i="1"/>
  <c r="G29" i="1"/>
  <c r="F32" i="1"/>
  <c r="G3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www.statistikdatabasen.scb.se</author>
  </authors>
  <commentList>
    <comment ref="B189" authorId="0" shapeId="0" xr:uid="{3562AE2F-C7E8-4244-9715-37C240A2DE17}">
      <text>
        <r>
          <rPr>
            <sz val="9"/>
            <color rgb="FF000000"/>
            <rFont val="Tahoma"/>
            <family val="2"/>
          </rPr>
          <t xml:space="preserve">Nordmakedonien hette tidigare Makedonien men namnet ändrades under 2019. Namnet Nordmakedonien används även för åren före 2019 i denna tabell.
</t>
        </r>
      </text>
    </comment>
  </commentList>
</comments>
</file>

<file path=xl/sharedStrings.xml><?xml version="1.0" encoding="utf-8"?>
<sst xmlns="http://schemas.openxmlformats.org/spreadsheetml/2006/main" count="222" uniqueCount="145">
  <si>
    <t>Produktion</t>
  </si>
  <si>
    <t>Import</t>
  </si>
  <si>
    <t>Export</t>
  </si>
  <si>
    <t>Totalkonsumtion</t>
  </si>
  <si>
    <t>Totalkonsumtion kg/capita</t>
  </si>
  <si>
    <t>Hemslakt</t>
  </si>
  <si>
    <t>Befolkning</t>
  </si>
  <si>
    <t>Källa: Jordbruksverket och Statistiska centralbyrån</t>
  </si>
  <si>
    <t xml:space="preserve">Information om beräkningen finns under fliken "Helårsbalans". </t>
  </si>
  <si>
    <t>År</t>
  </si>
  <si>
    <t>Totalt</t>
  </si>
  <si>
    <t>Nya Zeeland</t>
  </si>
  <si>
    <t>Tyskland</t>
  </si>
  <si>
    <t>Övriga</t>
  </si>
  <si>
    <t>Danmark</t>
  </si>
  <si>
    <t>Produktkategori</t>
  </si>
  <si>
    <t>2021</t>
  </si>
  <si>
    <t>Förändring föregående år</t>
  </si>
  <si>
    <t>Total import</t>
  </si>
  <si>
    <t>Finland</t>
  </si>
  <si>
    <t>Irland</t>
  </si>
  <si>
    <t>Nederländerna</t>
  </si>
  <si>
    <t>Fårkött med ben</t>
  </si>
  <si>
    <t>Benfritt fårkött</t>
  </si>
  <si>
    <t>Beredda fårköttsprodukter</t>
  </si>
  <si>
    <t>2022</t>
  </si>
  <si>
    <t>Totalkonsumtionen i kg/capita är framräknad genom att dividera summan för riket med ett snitt av befolkningen aktuell period.</t>
  </si>
  <si>
    <t xml:space="preserve">I balansen är handeln omräknad till slaktkroppsekvivalenter via viktningstal för att möjliggöra en jämförelse med produktionen i slaktad vikt. </t>
  </si>
  <si>
    <t xml:space="preserve">Totalkonsumtionen är framräknad som produktion+import-export. För helår visas den officiella siffran för totalkonsumtionen medan den baseras på en inofficiell beräkning för kvartal i kommande flikar.  </t>
  </si>
  <si>
    <t>2023</t>
  </si>
  <si>
    <t>Import av fårkött till Sverige per land, ton slaktad vikt</t>
  </si>
  <si>
    <t>Export av fårkött till Sverige per land, ton slaktad vikt</t>
  </si>
  <si>
    <t>Svensk marknadsbalans fårkött, ton slaktad vikt</t>
  </si>
  <si>
    <t>Import, ton slaktad vikt</t>
  </si>
  <si>
    <t>Export, ton slaktad vikt</t>
  </si>
  <si>
    <t>02041000</t>
  </si>
  <si>
    <t>02042100</t>
  </si>
  <si>
    <t>02042210</t>
  </si>
  <si>
    <t>02042230</t>
  </si>
  <si>
    <t>02042250</t>
  </si>
  <si>
    <t>02042290</t>
  </si>
  <si>
    <t>02042300</t>
  </si>
  <si>
    <t>02043000</t>
  </si>
  <si>
    <t>02044100</t>
  </si>
  <si>
    <t>02044210</t>
  </si>
  <si>
    <t>02044230</t>
  </si>
  <si>
    <t>02044250</t>
  </si>
  <si>
    <t>02044290</t>
  </si>
  <si>
    <t>02044310</t>
  </si>
  <si>
    <t>02044390</t>
  </si>
  <si>
    <t>02109011</t>
  </si>
  <si>
    <t>02109019</t>
  </si>
  <si>
    <t>02109921</t>
  </si>
  <si>
    <t>02109929</t>
  </si>
  <si>
    <t>16029072</t>
  </si>
  <si>
    <t>16029076</t>
  </si>
  <si>
    <t>16029091</t>
  </si>
  <si>
    <t>Totalt per land</t>
  </si>
  <si>
    <t>Belgien</t>
  </si>
  <si>
    <t>Spanien</t>
  </si>
  <si>
    <t>Chile</t>
  </si>
  <si>
    <t>Frankrike</t>
  </si>
  <si>
    <t>Island</t>
  </si>
  <si>
    <t>Norge</t>
  </si>
  <si>
    <t xml:space="preserve">Hela och halva slaktkroppar av lamm, färskt eller kylt </t>
  </si>
  <si>
    <t xml:space="preserve">Hela och halva slaktkroppar av får, färskt eller kylt (exkl. lamm) </t>
  </si>
  <si>
    <t xml:space="preserve">Korta framkvartsparter av får, färskt eller kylt </t>
  </si>
  <si>
    <t xml:space="preserve">Chines and/or best ends enkel-dubbelrygg hela och halva ryggstycken och/eller lårändar av får, färska eller kylda </t>
  </si>
  <si>
    <t xml:space="preserve">Chines and/or best ends dubbelrygg hela eller halva bakstycken av får, färska eller kylda </t>
  </si>
  <si>
    <t xml:space="preserve">Styckningsdelar av får, med ben, färska eller kylda (exkl. hela och halva slaktkroppar, korta framkvartsparter, chines and/or best ends enkel-dubbelrygg hela och halva ryggstycken och/eller lårändar, culotte hela och halva bakstycken) </t>
  </si>
  <si>
    <t xml:space="preserve">Kött av får, benfritt, färska eller kylda </t>
  </si>
  <si>
    <t xml:space="preserve">Hela och halva slaktkroppar av lamm, frysta </t>
  </si>
  <si>
    <t xml:space="preserve">Hela och halva slaktkroppar av får, frysta (exkl. lamm) </t>
  </si>
  <si>
    <t xml:space="preserve">Framkvartsparter av får, korta, frysta </t>
  </si>
  <si>
    <t xml:space="preserve">Chines and/or best ends enkel-dubbelrygg hela och halva ryggstycken och/eller lårändar av får, frysta </t>
  </si>
  <si>
    <t xml:space="preserve">Culotte hela och halva bakstycken av får, frysta </t>
  </si>
  <si>
    <t xml:space="preserve">Styckningsdelar av får, med ben, frysta (exkl. hela och halva slaktkroppar, korta framkvartsparter, chines and/or best ends dubbelrygg hela och halva ryggstycken och/eller lårändar, culotte hela och halva bakstycken, med ben) </t>
  </si>
  <si>
    <t xml:space="preserve">Kött av lamm, benfritt, fryst </t>
  </si>
  <si>
    <t xml:space="preserve">Kött av får, benfritt, fryst (exkl. lamm) </t>
  </si>
  <si>
    <t xml:space="preserve">Kött av får och getter, med ben, saltat, i saltlake, torkat eller rökt </t>
  </si>
  <si>
    <t xml:space="preserve">Kött av får och getter, benfritt, saltat, i saltlake, torkat eller rökt </t>
  </si>
  <si>
    <t>Varor av kött eller slaktbiprodukter av får, beredda eller konserverade, inte kokta eller på annat sätt värmebehandlade; blandningar av sådant kött eller slaktbiprodukter med kokt eller på annat sätt värmebehandlat kött eller slaktbiprodukter (exkl. korva r och liknande varor samt beredda varor av lever)</t>
  </si>
  <si>
    <t>Varor av kött eller slaktbiprodukter av får, beredda eller konserverade, kokta eller på annat sätt värmebehandlade (exkl. korvar och liknande varor, homogeniserade beredningar som föreligger i detaljhandelsförpackningar, med en nettovikt av &lt;= 250 g, för  försäljning som barnmat eller för dietiskt ändamål, beredda varor av lever samt extrakter och saft av kött)</t>
  </si>
  <si>
    <t>Varor av kött eller slaktbiprodukter av får, beredda eller konserverade (exkl. korvar och liknande varor, homogeniserade beredningar som föreligger i detaljhandelsförpackningar, med en nettovikt av &lt;= 250 g, för försäljning som barnmat eller för dietiskt  ändamål, beredda varor av lever)</t>
  </si>
  <si>
    <t>Förklaring KN-nummer</t>
  </si>
  <si>
    <t>Land</t>
  </si>
  <si>
    <t>2024 jan-mar</t>
  </si>
  <si>
    <r>
      <t>Bra att veta om beräkningen</t>
    </r>
    <r>
      <rPr>
        <sz val="11"/>
        <color rgb="FF000000"/>
        <rFont val="Arial"/>
        <family val="2"/>
        <scheme val="minor"/>
      </rPr>
      <t xml:space="preserve"> </t>
    </r>
  </si>
  <si>
    <t>2024 jan-jun</t>
  </si>
  <si>
    <t>2024 jan-sep</t>
  </si>
  <si>
    <t>2024 jan-dec</t>
  </si>
  <si>
    <t>KN-nummer</t>
  </si>
  <si>
    <t>Totalt per kategori</t>
  </si>
  <si>
    <t>Estland</t>
  </si>
  <si>
    <t>Argentina</t>
  </si>
  <si>
    <t>2024</t>
  </si>
  <si>
    <t>Totalt 2024</t>
  </si>
  <si>
    <t xml:space="preserve">Svensk försörjningsgrad beräknas genom att dividera produktionen med totalkonsumtionen. Den visar vår kapacitet att tillgodose efterfrågan med svenskproducerade livsmedel under en avgränsad historisk period, vanligtvis ett år. </t>
  </si>
  <si>
    <t>I kvartalsstatistiken baseras siffran för hemslakt på förra årets nivå. Hemslakten av får och lamm före 2009 antas vara på samma nivå som 2009.</t>
  </si>
  <si>
    <t xml:space="preserve">Hemslakten på gårdar beräknas enligt en schablon och ingår i Jordbruksverkets konsumtionsberäkningar. </t>
  </si>
  <si>
    <t>Förändring 24/23</t>
  </si>
  <si>
    <t>Förändring Q1 25/24</t>
  </si>
  <si>
    <t>2025 jan-mar</t>
  </si>
  <si>
    <t>2025 jan-jun</t>
  </si>
  <si>
    <t>Förändring Q1-2 25/24</t>
  </si>
  <si>
    <t>2025 jan-sep</t>
  </si>
  <si>
    <t>Förändring Q1-3 25/24</t>
  </si>
  <si>
    <t>2025 jan-dec</t>
  </si>
  <si>
    <t>Förändring Q1-4 25/24</t>
  </si>
  <si>
    <t>Försörjningsgrad</t>
  </si>
  <si>
    <t>Import av får- och lammkött per land 2025, ton</t>
  </si>
  <si>
    <t xml:space="preserve">02041000 Hela och halva slaktkroppar av lamm, färskt eller kylt </t>
  </si>
  <si>
    <t xml:space="preserve">02042100 Hela och halva slaktkroppar av får, färskt eller kylt (exkl. lamm) </t>
  </si>
  <si>
    <t xml:space="preserve">02042210 Korta framkvartsparter av får, färskt eller kylt </t>
  </si>
  <si>
    <t xml:space="preserve">02042230 Chines and/or best ends enkel-dubbelrygg hela och halva ryggstycken och/eller lårändar av får, färska eller kylda </t>
  </si>
  <si>
    <t xml:space="preserve">02042250 Chines and/or best ends dubbelrygg hela eller halva bakstycken av får, färska eller kylda </t>
  </si>
  <si>
    <t xml:space="preserve">02042290 Styckningsdelar av får, med ben, färska eller kylda (exkl. hela och halva slaktkroppar, korta framkvartsparter, chines and/or best ends enkel-dubbelrygg hela och halva ryggstycken och/eller lårändar, culotte hela och halva bakstycken) </t>
  </si>
  <si>
    <t xml:space="preserve">02042300 Kött av får, benfritt, färska eller kylda </t>
  </si>
  <si>
    <t xml:space="preserve">02043000 Hela och halva slaktkroppar av lamm, frysta </t>
  </si>
  <si>
    <t xml:space="preserve">02044100 Hela och halva slaktkroppar av får, frysta (exkl. lamm) </t>
  </si>
  <si>
    <t xml:space="preserve">02044210 Framkvartsparter av får, korta, frysta </t>
  </si>
  <si>
    <t xml:space="preserve">02044230 Chines and/or best ends enkel-dubbelrygg hela och halva ryggstycken och/eller lårändar av får, frysta </t>
  </si>
  <si>
    <t xml:space="preserve">02044250 Culotte hela och halva bakstycken av får, frysta </t>
  </si>
  <si>
    <t xml:space="preserve">02044290 Styckningsdelar av får, med ben, frysta (exkl. hela och halva slaktkroppar, korta framkvartsparter, chines and/or best ends dubbelrygg hela och halva ryggstycken och/eller lårändar, culotte hela och halva bakstycken, med ben) </t>
  </si>
  <si>
    <t xml:space="preserve">02044310 Kött av lamm, benfritt, fryst </t>
  </si>
  <si>
    <t xml:space="preserve">02044390 Kött av får, benfritt, fryst (exkl. lamm) </t>
  </si>
  <si>
    <t xml:space="preserve">02109921 Kött av får och getter, med ben, saltat, i saltlake, torkat eller rökt </t>
  </si>
  <si>
    <t xml:space="preserve">02109929 Kött av får och getter, benfritt, saltat, i saltlake, torkat eller rökt </t>
  </si>
  <si>
    <t>Summa per land</t>
  </si>
  <si>
    <t>Rumänien</t>
  </si>
  <si>
    <t>Polen</t>
  </si>
  <si>
    <t xml:space="preserve">16029091 Varor av kött eller slaktbiprodukter av får, beredda eller konserverade (exkl. korvar och liknande varor, homogeniserade beredningar som föreligger i detaljhandelsförpackningar, med en nettovikt av &lt;= 250 g, för försäljning som barnmat eller för </t>
  </si>
  <si>
    <t>Ungern</t>
  </si>
  <si>
    <t>Export av får- och lammkött per land 2025, ton</t>
  </si>
  <si>
    <t>2025</t>
  </si>
  <si>
    <t>Totalt 2025</t>
  </si>
  <si>
    <t>2026 jan-mar</t>
  </si>
  <si>
    <t>2026 jan-jun</t>
  </si>
  <si>
    <t>2026 jan-sep</t>
  </si>
  <si>
    <t>2026 jan-dec</t>
  </si>
  <si>
    <t>Förändring 25/24</t>
  </si>
  <si>
    <t>Förändring Q1 25/26</t>
  </si>
  <si>
    <t>Förändring Q1-2 25/26</t>
  </si>
  <si>
    <t>Förändring Q1-3 25/26</t>
  </si>
  <si>
    <t>Förändring Q1-4 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</si>
</sst>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2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i/>
      <sz val="11"/>
      <color rgb="FF000000"/>
      <name val="Arial"/>
      <family val="2"/>
      <scheme val="minor"/>
    </font>
    <font>
      <b/>
      <sz val="12"/>
      <name val="Arial"/>
      <family val="2"/>
      <scheme val="minor"/>
    </font>
    <font>
      <sz val="12"/>
      <color rgb="FF000000"/>
      <name val="Arial"/>
      <family val="2"/>
      <scheme val="minor"/>
    </font>
    <font>
      <i/>
      <sz val="1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name val="Arial"/>
      <family val="2"/>
      <scheme val="minor"/>
    </font>
    <font>
      <i/>
      <sz val="12"/>
      <color theme="1"/>
      <name val="Arial"/>
      <family val="2"/>
      <scheme val="minor"/>
    </font>
    <font>
      <i/>
      <sz val="12"/>
      <name val="Arial"/>
      <family val="2"/>
      <scheme val="minor"/>
    </font>
    <font>
      <b/>
      <i/>
      <sz val="12"/>
      <name val="Arial"/>
      <family val="2"/>
      <scheme val="minor"/>
    </font>
    <font>
      <b/>
      <i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Tahoma"/>
      <family val="2"/>
    </font>
    <font>
      <sz val="11"/>
      <name val="Arial"/>
      <family val="2"/>
      <scheme val="minor"/>
    </font>
    <font>
      <i/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31">
    <xf numFmtId="0" fontId="0" fillId="0" borderId="0" xfId="0"/>
    <xf numFmtId="0" fontId="2" fillId="0" borderId="0" xfId="0" applyFont="1"/>
    <xf numFmtId="0" fontId="0" fillId="0" borderId="1" xfId="0" applyBorder="1"/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3" fillId="0" borderId="0" xfId="0" applyFont="1"/>
    <xf numFmtId="0" fontId="1" fillId="0" borderId="0" xfId="0" applyFont="1" applyAlignment="1" applyProtection="1">
      <alignment horizontal="left"/>
      <protection locked="0"/>
    </xf>
    <xf numFmtId="49" fontId="0" fillId="0" borderId="0" xfId="0" applyNumberFormat="1"/>
    <xf numFmtId="0" fontId="0" fillId="0" borderId="0" xfId="0" applyAlignment="1">
      <alignment horizontal="left"/>
    </xf>
    <xf numFmtId="2" fontId="0" fillId="0" borderId="0" xfId="1" applyNumberFormat="1" applyFont="1"/>
    <xf numFmtId="3" fontId="0" fillId="0" borderId="0" xfId="0" applyNumberFormat="1"/>
    <xf numFmtId="0" fontId="7" fillId="0" borderId="0" xfId="0" applyFont="1"/>
    <xf numFmtId="164" fontId="6" fillId="0" borderId="0" xfId="0" applyNumberFormat="1" applyFont="1" applyAlignment="1">
      <alignment horizontal="right" vertical="center" wrapText="1"/>
    </xf>
    <xf numFmtId="49" fontId="2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3" fontId="9" fillId="2" borderId="3" xfId="0" applyNumberFormat="1" applyFont="1" applyFill="1" applyBorder="1" applyAlignment="1" applyProtection="1">
      <alignment horizontal="center"/>
      <protection locked="0"/>
    </xf>
    <xf numFmtId="3" fontId="10" fillId="2" borderId="3" xfId="0" applyNumberFormat="1" applyFont="1" applyFill="1" applyBorder="1" applyAlignment="1">
      <alignment horizontal="center"/>
    </xf>
    <xf numFmtId="164" fontId="10" fillId="2" borderId="3" xfId="0" applyNumberFormat="1" applyFont="1" applyFill="1" applyBorder="1" applyAlignment="1">
      <alignment horizontal="center"/>
    </xf>
    <xf numFmtId="2" fontId="5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3" fontId="9" fillId="2" borderId="0" xfId="0" applyNumberFormat="1" applyFont="1" applyFill="1" applyAlignment="1" applyProtection="1">
      <alignment horizontal="center"/>
      <protection locked="0"/>
    </xf>
    <xf numFmtId="3" fontId="10" fillId="2" borderId="0" xfId="0" applyNumberFormat="1" applyFont="1" applyFill="1" applyAlignment="1">
      <alignment horizontal="center"/>
    </xf>
    <xf numFmtId="164" fontId="10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3" fontId="9" fillId="2" borderId="0" xfId="0" applyNumberFormat="1" applyFont="1" applyFill="1" applyAlignment="1">
      <alignment horizontal="center"/>
    </xf>
    <xf numFmtId="3" fontId="10" fillId="2" borderId="0" xfId="0" applyNumberFormat="1" applyFont="1" applyFill="1" applyAlignment="1">
      <alignment horizontal="center" vertical="center" wrapText="1"/>
    </xf>
    <xf numFmtId="3" fontId="10" fillId="2" borderId="0" xfId="0" applyNumberFormat="1" applyFont="1" applyFill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9" fillId="5" borderId="0" xfId="0" applyFont="1" applyFill="1"/>
    <xf numFmtId="3" fontId="9" fillId="5" borderId="0" xfId="0" applyNumberFormat="1" applyFont="1" applyFill="1"/>
    <xf numFmtId="0" fontId="2" fillId="5" borderId="0" xfId="0" applyFont="1" applyFill="1"/>
    <xf numFmtId="3" fontId="2" fillId="5" borderId="0" xfId="0" applyNumberFormat="1" applyFont="1" applyFill="1"/>
    <xf numFmtId="0" fontId="9" fillId="4" borderId="0" xfId="0" applyFont="1" applyFill="1"/>
    <xf numFmtId="1" fontId="9" fillId="4" borderId="0" xfId="0" applyNumberFormat="1" applyFont="1" applyFill="1"/>
    <xf numFmtId="0" fontId="2" fillId="4" borderId="0" xfId="0" applyFont="1" applyFill="1"/>
    <xf numFmtId="3" fontId="2" fillId="4" borderId="0" xfId="0" applyNumberFormat="1" applyFont="1" applyFill="1"/>
    <xf numFmtId="0" fontId="9" fillId="0" borderId="0" xfId="0" applyFont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49" fontId="9" fillId="6" borderId="0" xfId="0" applyNumberFormat="1" applyFont="1" applyFill="1"/>
    <xf numFmtId="3" fontId="10" fillId="6" borderId="0" xfId="0" applyNumberFormat="1" applyFont="1" applyFill="1" applyAlignment="1">
      <alignment horizontal="right"/>
    </xf>
    <xf numFmtId="49" fontId="2" fillId="3" borderId="0" xfId="0" applyNumberFormat="1" applyFont="1" applyFill="1" applyAlignment="1">
      <alignment horizontal="center"/>
    </xf>
    <xf numFmtId="0" fontId="5" fillId="5" borderId="0" xfId="0" applyFont="1" applyFill="1"/>
    <xf numFmtId="0" fontId="8" fillId="3" borderId="0" xfId="0" applyFont="1" applyFill="1" applyAlignment="1">
      <alignment horizontal="center"/>
    </xf>
    <xf numFmtId="3" fontId="2" fillId="3" borderId="0" xfId="0" applyNumberFormat="1" applyFont="1" applyFill="1"/>
    <xf numFmtId="49" fontId="11" fillId="3" borderId="3" xfId="0" applyNumberFormat="1" applyFont="1" applyFill="1" applyBorder="1" applyAlignment="1">
      <alignment wrapText="1"/>
    </xf>
    <xf numFmtId="164" fontId="12" fillId="3" borderId="3" xfId="0" applyNumberFormat="1" applyFont="1" applyFill="1" applyBorder="1" applyAlignment="1">
      <alignment horizontal="right" vertical="center" wrapText="1"/>
    </xf>
    <xf numFmtId="49" fontId="9" fillId="0" borderId="0" xfId="0" applyNumberFormat="1" applyFont="1" applyAlignment="1">
      <alignment wrapText="1"/>
    </xf>
    <xf numFmtId="164" fontId="12" fillId="0" borderId="0" xfId="0" applyNumberFormat="1" applyFont="1" applyAlignment="1">
      <alignment horizontal="right" vertical="center" wrapText="1"/>
    </xf>
    <xf numFmtId="49" fontId="9" fillId="0" borderId="0" xfId="0" applyNumberFormat="1" applyFont="1"/>
    <xf numFmtId="49" fontId="9" fillId="4" borderId="0" xfId="0" applyNumberFormat="1" applyFont="1" applyFill="1"/>
    <xf numFmtId="3" fontId="10" fillId="4" borderId="0" xfId="0" applyNumberFormat="1" applyFont="1" applyFill="1" applyAlignment="1">
      <alignment horizontal="right"/>
    </xf>
    <xf numFmtId="0" fontId="5" fillId="7" borderId="0" xfId="0" applyFont="1" applyFill="1"/>
    <xf numFmtId="3" fontId="9" fillId="7" borderId="0" xfId="0" applyNumberFormat="1" applyFont="1" applyFill="1"/>
    <xf numFmtId="0" fontId="13" fillId="2" borderId="4" xfId="0" applyFont="1" applyFill="1" applyBorder="1" applyAlignment="1">
      <alignment horizontal="center" vertical="center" wrapText="1"/>
    </xf>
    <xf numFmtId="164" fontId="13" fillId="2" borderId="4" xfId="0" applyNumberFormat="1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1" fontId="10" fillId="6" borderId="0" xfId="0" applyNumberFormat="1" applyFont="1" applyFill="1" applyAlignment="1">
      <alignment horizontal="center" vertical="center" wrapText="1"/>
    </xf>
    <xf numFmtId="3" fontId="10" fillId="6" borderId="0" xfId="0" applyNumberFormat="1" applyFont="1" applyFill="1" applyAlignment="1">
      <alignment horizontal="center" vertical="center" wrapText="1"/>
    </xf>
    <xf numFmtId="164" fontId="10" fillId="6" borderId="0" xfId="0" applyNumberFormat="1" applyFont="1" applyFill="1" applyAlignment="1">
      <alignment horizontal="center" vertical="center" wrapText="1"/>
    </xf>
    <xf numFmtId="2" fontId="10" fillId="6" borderId="0" xfId="0" applyNumberFormat="1" applyFont="1" applyFill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164" fontId="13" fillId="6" borderId="4" xfId="0" applyNumberFormat="1" applyFont="1" applyFill="1" applyBorder="1" applyAlignment="1">
      <alignment horizontal="center" vertical="center" wrapText="1"/>
    </xf>
    <xf numFmtId="0" fontId="10" fillId="7" borderId="0" xfId="0" applyFont="1" applyFill="1" applyAlignment="1">
      <alignment horizontal="center" vertical="center" wrapText="1"/>
    </xf>
    <xf numFmtId="3" fontId="9" fillId="7" borderId="0" xfId="0" applyNumberFormat="1" applyFont="1" applyFill="1" applyAlignment="1">
      <alignment horizontal="center"/>
    </xf>
    <xf numFmtId="3" fontId="10" fillId="7" borderId="0" xfId="0" applyNumberFormat="1" applyFont="1" applyFill="1" applyAlignment="1">
      <alignment horizontal="center" vertical="center" wrapText="1"/>
    </xf>
    <xf numFmtId="3" fontId="10" fillId="7" borderId="0" xfId="0" applyNumberFormat="1" applyFont="1" applyFill="1" applyAlignment="1">
      <alignment horizontal="center"/>
    </xf>
    <xf numFmtId="164" fontId="10" fillId="7" borderId="0" xfId="0" applyNumberFormat="1" applyFont="1" applyFill="1" applyAlignment="1">
      <alignment horizontal="center"/>
    </xf>
    <xf numFmtId="2" fontId="9" fillId="7" borderId="0" xfId="0" applyNumberFormat="1" applyFont="1" applyFill="1" applyAlignment="1">
      <alignment horizontal="center"/>
    </xf>
    <xf numFmtId="2" fontId="10" fillId="7" borderId="0" xfId="0" applyNumberFormat="1" applyFont="1" applyFill="1" applyAlignment="1">
      <alignment horizontal="center"/>
    </xf>
    <xf numFmtId="0" fontId="13" fillId="7" borderId="4" xfId="0" applyFont="1" applyFill="1" applyBorder="1" applyAlignment="1">
      <alignment horizontal="center" vertical="center" wrapText="1"/>
    </xf>
    <xf numFmtId="164" fontId="13" fillId="7" borderId="4" xfId="0" applyNumberFormat="1" applyFont="1" applyFill="1" applyBorder="1" applyAlignment="1">
      <alignment horizontal="center" vertical="center" wrapText="1"/>
    </xf>
    <xf numFmtId="0" fontId="10" fillId="8" borderId="0" xfId="0" applyFont="1" applyFill="1" applyAlignment="1">
      <alignment horizontal="center" vertical="center" wrapText="1"/>
    </xf>
    <xf numFmtId="3" fontId="9" fillId="8" borderId="0" xfId="0" applyNumberFormat="1" applyFont="1" applyFill="1" applyAlignment="1">
      <alignment horizontal="center"/>
    </xf>
    <xf numFmtId="3" fontId="10" fillId="8" borderId="0" xfId="0" applyNumberFormat="1" applyFont="1" applyFill="1" applyAlignment="1">
      <alignment horizontal="center" vertical="center" wrapText="1"/>
    </xf>
    <xf numFmtId="3" fontId="10" fillId="8" borderId="0" xfId="0" applyNumberFormat="1" applyFont="1" applyFill="1" applyAlignment="1">
      <alignment horizontal="center"/>
    </xf>
    <xf numFmtId="164" fontId="10" fillId="8" borderId="0" xfId="0" applyNumberFormat="1" applyFont="1" applyFill="1" applyAlignment="1">
      <alignment horizontal="center"/>
    </xf>
    <xf numFmtId="2" fontId="9" fillId="8" borderId="0" xfId="0" applyNumberFormat="1" applyFont="1" applyFill="1" applyAlignment="1">
      <alignment horizontal="center"/>
    </xf>
    <xf numFmtId="0" fontId="13" fillId="8" borderId="4" xfId="0" applyFont="1" applyFill="1" applyBorder="1" applyAlignment="1">
      <alignment horizontal="center" vertical="center" wrapText="1"/>
    </xf>
    <xf numFmtId="164" fontId="13" fillId="8" borderId="4" xfId="0" applyNumberFormat="1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/>
    </xf>
    <xf numFmtId="3" fontId="9" fillId="3" borderId="0" xfId="0" applyNumberFormat="1" applyFont="1" applyFill="1" applyAlignment="1">
      <alignment horizontal="center"/>
    </xf>
    <xf numFmtId="164" fontId="9" fillId="3" borderId="0" xfId="1" applyNumberFormat="1" applyFont="1" applyFill="1" applyAlignment="1">
      <alignment horizontal="center"/>
    </xf>
    <xf numFmtId="2" fontId="9" fillId="3" borderId="0" xfId="0" applyNumberFormat="1" applyFont="1" applyFill="1" applyAlignment="1">
      <alignment horizontal="center"/>
    </xf>
    <xf numFmtId="0" fontId="9" fillId="3" borderId="5" xfId="0" applyFont="1" applyFill="1" applyBorder="1" applyAlignment="1">
      <alignment horizontal="center"/>
    </xf>
    <xf numFmtId="3" fontId="9" fillId="3" borderId="5" xfId="0" applyNumberFormat="1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164" fontId="13" fillId="3" borderId="3" xfId="0" applyNumberFormat="1" applyFont="1" applyFill="1" applyBorder="1" applyAlignment="1">
      <alignment horizontal="center" vertical="center" wrapText="1"/>
    </xf>
    <xf numFmtId="0" fontId="15" fillId="0" borderId="0" xfId="0" applyFont="1"/>
    <xf numFmtId="49" fontId="15" fillId="0" borderId="0" xfId="0" applyNumberFormat="1" applyFont="1"/>
    <xf numFmtId="0" fontId="17" fillId="0" borderId="0" xfId="0" applyFont="1"/>
    <xf numFmtId="0" fontId="18" fillId="0" borderId="0" xfId="0" applyFont="1"/>
    <xf numFmtId="1" fontId="0" fillId="0" borderId="0" xfId="0" applyNumberFormat="1"/>
    <xf numFmtId="0" fontId="1" fillId="0" borderId="0" xfId="2"/>
    <xf numFmtId="0" fontId="16" fillId="0" borderId="0" xfId="2" applyFont="1"/>
    <xf numFmtId="0" fontId="2" fillId="0" borderId="0" xfId="2" applyFont="1"/>
    <xf numFmtId="0" fontId="20" fillId="0" borderId="0" xfId="0" applyFont="1"/>
    <xf numFmtId="3" fontId="21" fillId="2" borderId="0" xfId="0" applyNumberFormat="1" applyFont="1" applyFill="1" applyAlignment="1">
      <alignment horizontal="center"/>
    </xf>
    <xf numFmtId="3" fontId="21" fillId="6" borderId="0" xfId="0" applyNumberFormat="1" applyFont="1" applyFill="1" applyAlignment="1">
      <alignment horizontal="center"/>
    </xf>
    <xf numFmtId="3" fontId="21" fillId="6" borderId="5" xfId="0" applyNumberFormat="1" applyFont="1" applyFill="1" applyBorder="1" applyAlignment="1">
      <alignment horizontal="center"/>
    </xf>
    <xf numFmtId="3" fontId="21" fillId="7" borderId="0" xfId="0" applyNumberFormat="1" applyFont="1" applyFill="1" applyAlignment="1">
      <alignment horizontal="center"/>
    </xf>
    <xf numFmtId="3" fontId="21" fillId="7" borderId="5" xfId="0" applyNumberFormat="1" applyFont="1" applyFill="1" applyBorder="1" applyAlignment="1">
      <alignment horizontal="center"/>
    </xf>
    <xf numFmtId="3" fontId="21" fillId="8" borderId="0" xfId="0" applyNumberFormat="1" applyFont="1" applyFill="1" applyAlignment="1">
      <alignment horizontal="center"/>
    </xf>
    <xf numFmtId="3" fontId="21" fillId="8" borderId="5" xfId="0" applyNumberFormat="1" applyFont="1" applyFill="1" applyBorder="1" applyAlignment="1">
      <alignment horizontal="center"/>
    </xf>
    <xf numFmtId="3" fontId="21" fillId="3" borderId="0" xfId="0" applyNumberFormat="1" applyFont="1" applyFill="1" applyAlignment="1">
      <alignment horizontal="center"/>
    </xf>
    <xf numFmtId="3" fontId="21" fillId="3" borderId="5" xfId="0" applyNumberFormat="1" applyFont="1" applyFill="1" applyBorder="1" applyAlignment="1">
      <alignment horizontal="center"/>
    </xf>
    <xf numFmtId="1" fontId="5" fillId="2" borderId="0" xfId="0" applyNumberFormat="1" applyFont="1" applyFill="1" applyAlignment="1">
      <alignment horizontal="center" vertical="center" wrapText="1"/>
    </xf>
    <xf numFmtId="164" fontId="4" fillId="6" borderId="4" xfId="0" applyNumberFormat="1" applyFont="1" applyFill="1" applyBorder="1" applyAlignment="1">
      <alignment horizontal="center" vertical="center" wrapText="1"/>
    </xf>
    <xf numFmtId="1" fontId="9" fillId="7" borderId="0" xfId="0" applyNumberFormat="1" applyFont="1" applyFill="1" applyAlignment="1">
      <alignment horizontal="center"/>
    </xf>
    <xf numFmtId="1" fontId="10" fillId="7" borderId="0" xfId="0" applyNumberFormat="1" applyFont="1" applyFill="1" applyAlignment="1">
      <alignment horizontal="center"/>
    </xf>
    <xf numFmtId="164" fontId="4" fillId="7" borderId="4" xfId="0" applyNumberFormat="1" applyFont="1" applyFill="1" applyBorder="1" applyAlignment="1">
      <alignment horizontal="center" vertical="center" wrapText="1"/>
    </xf>
    <xf numFmtId="1" fontId="9" fillId="8" borderId="0" xfId="0" applyNumberFormat="1" applyFont="1" applyFill="1" applyAlignment="1">
      <alignment horizontal="center"/>
    </xf>
    <xf numFmtId="164" fontId="4" fillId="8" borderId="4" xfId="1" applyNumberFormat="1" applyFont="1" applyFill="1" applyBorder="1" applyAlignment="1">
      <alignment horizontal="center" vertical="center" wrapText="1"/>
    </xf>
    <xf numFmtId="1" fontId="9" fillId="3" borderId="0" xfId="0" applyNumberFormat="1" applyFont="1" applyFill="1" applyAlignment="1">
      <alignment horizontal="center"/>
    </xf>
    <xf numFmtId="164" fontId="4" fillId="3" borderId="3" xfId="0" applyNumberFormat="1" applyFont="1" applyFill="1" applyBorder="1" applyAlignment="1">
      <alignment horizontal="center" vertical="center" wrapText="1"/>
    </xf>
    <xf numFmtId="3" fontId="21" fillId="2" borderId="3" xfId="0" applyNumberFormat="1" applyFont="1" applyFill="1" applyBorder="1" applyAlignment="1">
      <alignment horizontal="center"/>
    </xf>
    <xf numFmtId="3" fontId="21" fillId="2" borderId="5" xfId="0" applyNumberFormat="1" applyFont="1" applyFill="1" applyBorder="1" applyAlignment="1">
      <alignment horizontal="center"/>
    </xf>
    <xf numFmtId="0" fontId="22" fillId="0" borderId="0" xfId="0" applyFont="1"/>
    <xf numFmtId="0" fontId="23" fillId="0" borderId="0" xfId="0" applyFont="1"/>
    <xf numFmtId="164" fontId="0" fillId="0" borderId="0" xfId="1" applyNumberFormat="1" applyFont="1"/>
    <xf numFmtId="0" fontId="21" fillId="0" borderId="0" xfId="0" applyFont="1"/>
    <xf numFmtId="1" fontId="18" fillId="0" borderId="0" xfId="0" applyNumberFormat="1" applyFont="1"/>
    <xf numFmtId="3" fontId="18" fillId="0" borderId="0" xfId="0" applyNumberFormat="1" applyFont="1"/>
    <xf numFmtId="3" fontId="9" fillId="2" borderId="5" xfId="0" applyNumberFormat="1" applyFont="1" applyFill="1" applyBorder="1" applyAlignment="1">
      <alignment horizontal="center"/>
    </xf>
    <xf numFmtId="165" fontId="10" fillId="6" borderId="0" xfId="0" applyNumberFormat="1" applyFont="1" applyFill="1" applyAlignment="1">
      <alignment horizontal="center" vertical="center" wrapText="1"/>
    </xf>
  </cellXfs>
  <cellStyles count="3">
    <cellStyle name="Normal" xfId="0" builtinId="0"/>
    <cellStyle name="Normal 2" xfId="2" xr:uid="{B9428448-5BE6-4C87-B824-9C62A557DEE9}"/>
    <cellStyle name="Procent" xfId="1" builtinId="5"/>
  </cellStyles>
  <dxfs count="107">
    <dxf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  <fill>
        <patternFill patternType="solid">
          <fgColor indexed="64"/>
          <bgColor theme="5" tint="0.79998168889431442"/>
        </patternFill>
      </fill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  <fill>
        <patternFill patternType="solid">
          <fgColor indexed="64"/>
          <bgColor theme="5" tint="0.79998168889431442"/>
        </patternFill>
      </fill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  <fill>
        <patternFill patternType="solid">
          <fgColor indexed="64"/>
          <bgColor theme="5" tint="0.79998168889431442"/>
        </patternFill>
      </fill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  <fill>
        <patternFill patternType="solid">
          <fgColor indexed="64"/>
          <bgColor theme="5" tint="0.79998168889431442"/>
        </patternFill>
      </fill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  <fill>
        <patternFill patternType="solid">
          <fgColor indexed="64"/>
          <bgColor theme="5" tint="0.79998168889431442"/>
        </patternFill>
      </fill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  <fill>
        <patternFill patternType="solid">
          <fgColor indexed="64"/>
          <bgColor theme="5" tint="0.79998168889431442"/>
        </patternFill>
      </fill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  <fill>
        <patternFill patternType="solid">
          <fgColor indexed="64"/>
          <bgColor theme="5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  <numFmt numFmtId="3" formatCode="#,##0"/>
      <fill>
        <patternFill patternType="solid">
          <fgColor indexed="64"/>
          <bgColor theme="6" tint="0.79998168889431442"/>
        </patternFill>
      </fill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  <fill>
        <patternFill patternType="solid">
          <fgColor indexed="64"/>
          <bgColor theme="6" tint="0.79998168889431442"/>
        </patternFill>
      </fill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  <numFmt numFmtId="3" formatCode="#,##0"/>
      <fill>
        <patternFill patternType="solid">
          <fgColor indexed="64"/>
          <bgColor theme="6" tint="0.79998168889431442"/>
        </patternFill>
      </fill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  <numFmt numFmtId="3" formatCode="#,##0"/>
      <fill>
        <patternFill patternType="solid">
          <fgColor indexed="64"/>
          <bgColor theme="6" tint="0.79998168889431442"/>
        </patternFill>
      </fill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  <numFmt numFmtId="3" formatCode="#,##0"/>
      <fill>
        <patternFill patternType="solid">
          <fgColor indexed="64"/>
          <bgColor theme="6" tint="0.79998168889431442"/>
        </patternFill>
      </fill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  <fill>
        <patternFill patternType="solid">
          <fgColor indexed="64"/>
          <bgColor theme="6" tint="0.79998168889431442"/>
        </patternFill>
      </fill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  <fill>
        <patternFill patternType="solid">
          <fgColor indexed="64"/>
          <bgColor theme="6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border outline="0"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border outline="0"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i val="0"/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border outline="0"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minor"/>
      </font>
      <numFmt numFmtId="2" formatCode="0.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numFmt numFmtId="164" formatCode="0.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  <fill>
        <patternFill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i val="0"/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border outline="0"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/>
              <a:t>Svensk marknadsbalans fårkött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Helårsbalans!$B$11</c:f>
              <c:strCache>
                <c:ptCount val="1"/>
                <c:pt idx="0">
                  <c:v>Produktion</c:v>
                </c:pt>
              </c:strCache>
            </c:strRef>
          </c:tx>
          <c:spPr>
            <a:ln w="2540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Helårsbalans!$A$13:$A$43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Helårsbalans!$B$13:$B$43</c:f>
              <c:numCache>
                <c:formatCode>#,##0</c:formatCode>
                <c:ptCount val="31"/>
                <c:pt idx="0">
                  <c:v>3490</c:v>
                </c:pt>
                <c:pt idx="1">
                  <c:v>3650</c:v>
                </c:pt>
                <c:pt idx="2">
                  <c:v>3513</c:v>
                </c:pt>
                <c:pt idx="3">
                  <c:v>3489</c:v>
                </c:pt>
                <c:pt idx="4">
                  <c:v>3661</c:v>
                </c:pt>
                <c:pt idx="5">
                  <c:v>3917</c:v>
                </c:pt>
                <c:pt idx="6">
                  <c:v>3843</c:v>
                </c:pt>
                <c:pt idx="7">
                  <c:v>3856</c:v>
                </c:pt>
                <c:pt idx="8">
                  <c:v>3749</c:v>
                </c:pt>
                <c:pt idx="9">
                  <c:v>3802</c:v>
                </c:pt>
                <c:pt idx="10">
                  <c:v>4067</c:v>
                </c:pt>
                <c:pt idx="11">
                  <c:v>4205</c:v>
                </c:pt>
                <c:pt idx="12">
                  <c:v>4603</c:v>
                </c:pt>
                <c:pt idx="13">
                  <c:v>4630</c:v>
                </c:pt>
                <c:pt idx="14">
                  <c:v>5063</c:v>
                </c:pt>
                <c:pt idx="15">
                  <c:v>4993</c:v>
                </c:pt>
                <c:pt idx="16">
                  <c:v>5068</c:v>
                </c:pt>
                <c:pt idx="17">
                  <c:v>5030.1260000000002</c:v>
                </c:pt>
                <c:pt idx="18">
                  <c:v>4890</c:v>
                </c:pt>
                <c:pt idx="19">
                  <c:v>5090</c:v>
                </c:pt>
                <c:pt idx="20">
                  <c:v>5120</c:v>
                </c:pt>
                <c:pt idx="21">
                  <c:v>5040</c:v>
                </c:pt>
                <c:pt idx="22">
                  <c:v>5260</c:v>
                </c:pt>
                <c:pt idx="23">
                  <c:v>5600</c:v>
                </c:pt>
                <c:pt idx="24">
                  <c:v>5090</c:v>
                </c:pt>
                <c:pt idx="25">
                  <c:v>4860</c:v>
                </c:pt>
                <c:pt idx="26">
                  <c:v>4720</c:v>
                </c:pt>
                <c:pt idx="27">
                  <c:v>4670</c:v>
                </c:pt>
                <c:pt idx="28">
                  <c:v>4730</c:v>
                </c:pt>
                <c:pt idx="29">
                  <c:v>4170</c:v>
                </c:pt>
                <c:pt idx="30">
                  <c:v>3900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Helårsbalans!$C$11</c:f>
              <c:strCache>
                <c:ptCount val="1"/>
                <c:pt idx="0">
                  <c:v>Import</c:v>
                </c:pt>
              </c:strCache>
            </c:strRef>
          </c:tx>
          <c:spPr>
            <a:ln w="25400" cap="rnd">
              <a:solidFill>
                <a:srgbClr val="C0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Helårsbalans!$A$13:$A$43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Helårsbalans!$C$13:$C$43</c:f>
              <c:numCache>
                <c:formatCode>#,##0</c:formatCode>
                <c:ptCount val="31"/>
                <c:pt idx="0">
                  <c:v>3055</c:v>
                </c:pt>
                <c:pt idx="1">
                  <c:v>3232.666666666667</c:v>
                </c:pt>
                <c:pt idx="2">
                  <c:v>3559.3333333333335</c:v>
                </c:pt>
                <c:pt idx="3">
                  <c:v>3766</c:v>
                </c:pt>
                <c:pt idx="4">
                  <c:v>4447</c:v>
                </c:pt>
                <c:pt idx="5">
                  <c:v>4278.666666666667</c:v>
                </c:pt>
                <c:pt idx="6">
                  <c:v>5168.3333333333339</c:v>
                </c:pt>
                <c:pt idx="7">
                  <c:v>4842.666666666667</c:v>
                </c:pt>
                <c:pt idx="8">
                  <c:v>5797.666666666667</c:v>
                </c:pt>
                <c:pt idx="9">
                  <c:v>4940.0000000000009</c:v>
                </c:pt>
                <c:pt idx="10">
                  <c:v>6573</c:v>
                </c:pt>
                <c:pt idx="11">
                  <c:v>7619.0000000000009</c:v>
                </c:pt>
                <c:pt idx="12">
                  <c:v>7673.333333333333</c:v>
                </c:pt>
                <c:pt idx="13">
                  <c:v>8530.6666666666679</c:v>
                </c:pt>
                <c:pt idx="14">
                  <c:v>9768</c:v>
                </c:pt>
                <c:pt idx="15">
                  <c:v>8205</c:v>
                </c:pt>
                <c:pt idx="16">
                  <c:v>9366.6666666666679</c:v>
                </c:pt>
                <c:pt idx="17">
                  <c:v>9897.2999999999993</c:v>
                </c:pt>
                <c:pt idx="18">
                  <c:v>10720.7</c:v>
                </c:pt>
                <c:pt idx="19">
                  <c:v>11535.7</c:v>
                </c:pt>
                <c:pt idx="20">
                  <c:v>12171</c:v>
                </c:pt>
                <c:pt idx="21">
                  <c:v>13259.3</c:v>
                </c:pt>
                <c:pt idx="22">
                  <c:v>13680.7</c:v>
                </c:pt>
                <c:pt idx="23">
                  <c:v>13104.7</c:v>
                </c:pt>
                <c:pt idx="24">
                  <c:v>11925</c:v>
                </c:pt>
                <c:pt idx="25">
                  <c:v>12153</c:v>
                </c:pt>
                <c:pt idx="26">
                  <c:v>10504</c:v>
                </c:pt>
                <c:pt idx="27">
                  <c:v>11629.3</c:v>
                </c:pt>
                <c:pt idx="28">
                  <c:v>11726.7</c:v>
                </c:pt>
                <c:pt idx="29">
                  <c:v>12061</c:v>
                </c:pt>
                <c:pt idx="30">
                  <c:v>12874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Helårsbalans!$D$11</c:f>
              <c:strCache>
                <c:ptCount val="1"/>
                <c:pt idx="0">
                  <c:v>Export</c:v>
                </c:pt>
              </c:strCache>
            </c:strRef>
          </c:tx>
          <c:spPr>
            <a:ln w="25400" cap="rnd">
              <a:solidFill>
                <a:srgbClr val="93C01B">
                  <a:lumMod val="75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Helårsbalans!$A$13:$A$43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Helårsbalans!$D$13:$D$43</c:f>
              <c:numCache>
                <c:formatCode>#,##0</c:formatCode>
                <c:ptCount val="31"/>
                <c:pt idx="0">
                  <c:v>695.33333333333337</c:v>
                </c:pt>
                <c:pt idx="1">
                  <c:v>182.66666666666669</c:v>
                </c:pt>
                <c:pt idx="2">
                  <c:v>160.00000000000003</c:v>
                </c:pt>
                <c:pt idx="3">
                  <c:v>68.333333333333329</c:v>
                </c:pt>
                <c:pt idx="4">
                  <c:v>106.33333333333334</c:v>
                </c:pt>
                <c:pt idx="5">
                  <c:v>227</c:v>
                </c:pt>
                <c:pt idx="6">
                  <c:v>153.33333333333334</c:v>
                </c:pt>
                <c:pt idx="7">
                  <c:v>166.66666666666666</c:v>
                </c:pt>
                <c:pt idx="8">
                  <c:v>181.33333333333334</c:v>
                </c:pt>
                <c:pt idx="9">
                  <c:v>245.00000000000003</c:v>
                </c:pt>
                <c:pt idx="10">
                  <c:v>474.66666666666669</c:v>
                </c:pt>
                <c:pt idx="11">
                  <c:v>390.66666666666674</c:v>
                </c:pt>
                <c:pt idx="12">
                  <c:v>492.66666666666674</c:v>
                </c:pt>
                <c:pt idx="13">
                  <c:v>495.00000000000006</c:v>
                </c:pt>
                <c:pt idx="14">
                  <c:v>245.66666666666669</c:v>
                </c:pt>
                <c:pt idx="15">
                  <c:v>226.33333333333334</c:v>
                </c:pt>
                <c:pt idx="16">
                  <c:v>201.666666666667</c:v>
                </c:pt>
                <c:pt idx="17">
                  <c:v>196.3</c:v>
                </c:pt>
                <c:pt idx="18">
                  <c:v>204.3</c:v>
                </c:pt>
                <c:pt idx="19">
                  <c:v>370.3</c:v>
                </c:pt>
                <c:pt idx="20">
                  <c:v>524.70000000000005</c:v>
                </c:pt>
                <c:pt idx="21">
                  <c:v>296.7</c:v>
                </c:pt>
                <c:pt idx="22">
                  <c:v>243</c:v>
                </c:pt>
                <c:pt idx="23">
                  <c:v>196.7</c:v>
                </c:pt>
                <c:pt idx="24">
                  <c:v>158</c:v>
                </c:pt>
                <c:pt idx="25">
                  <c:v>147.69999999999999</c:v>
                </c:pt>
                <c:pt idx="26">
                  <c:v>158.69999999999999</c:v>
                </c:pt>
                <c:pt idx="27">
                  <c:v>203.3</c:v>
                </c:pt>
                <c:pt idx="28">
                  <c:v>211.7</c:v>
                </c:pt>
                <c:pt idx="29">
                  <c:v>176.3</c:v>
                </c:pt>
                <c:pt idx="30">
                  <c:v>128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Helårsbalans!$E$11</c:f>
              <c:strCache>
                <c:ptCount val="1"/>
                <c:pt idx="0">
                  <c:v>Totalkonsumtion</c:v>
                </c:pt>
              </c:strCache>
            </c:strRef>
          </c:tx>
          <c:spPr>
            <a:ln w="2540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Helårsbalans!$A$13:$A$43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Helårsbalans!$E$13:$E$43</c:f>
              <c:numCache>
                <c:formatCode>#,##0</c:formatCode>
                <c:ptCount val="31"/>
                <c:pt idx="0">
                  <c:v>6275.666666666667</c:v>
                </c:pt>
                <c:pt idx="1">
                  <c:v>7126</c:v>
                </c:pt>
                <c:pt idx="2">
                  <c:v>7338.3333333333339</c:v>
                </c:pt>
                <c:pt idx="3">
                  <c:v>7612.666666666667</c:v>
                </c:pt>
                <c:pt idx="4">
                  <c:v>8427.6666666666661</c:v>
                </c:pt>
                <c:pt idx="5">
                  <c:v>8394.6666666666679</c:v>
                </c:pt>
                <c:pt idx="6">
                  <c:v>9284</c:v>
                </c:pt>
                <c:pt idx="7">
                  <c:v>8958.0000000000018</c:v>
                </c:pt>
                <c:pt idx="8">
                  <c:v>9791.3333333333339</c:v>
                </c:pt>
                <c:pt idx="9">
                  <c:v>8923</c:v>
                </c:pt>
                <c:pt idx="10">
                  <c:v>10591.333333333334</c:v>
                </c:pt>
                <c:pt idx="11">
                  <c:v>11859.333333333334</c:v>
                </c:pt>
                <c:pt idx="12">
                  <c:v>12209.666666666666</c:v>
                </c:pt>
                <c:pt idx="13">
                  <c:v>13091.666666666668</c:v>
                </c:pt>
                <c:pt idx="14">
                  <c:v>15011.333333333334</c:v>
                </c:pt>
                <c:pt idx="15">
                  <c:v>13436.666666666666</c:v>
                </c:pt>
                <c:pt idx="16">
                  <c:v>14728</c:v>
                </c:pt>
                <c:pt idx="17">
                  <c:v>15218.126</c:v>
                </c:pt>
                <c:pt idx="18">
                  <c:v>15880.400000000001</c:v>
                </c:pt>
                <c:pt idx="19">
                  <c:v>16720.400000000001</c:v>
                </c:pt>
                <c:pt idx="20">
                  <c:v>17242.3</c:v>
                </c:pt>
                <c:pt idx="21">
                  <c:v>18469.599999999999</c:v>
                </c:pt>
                <c:pt idx="22">
                  <c:v>19151.7</c:v>
                </c:pt>
                <c:pt idx="23">
                  <c:v>18911</c:v>
                </c:pt>
                <c:pt idx="24">
                  <c:v>17301</c:v>
                </c:pt>
                <c:pt idx="25">
                  <c:v>17288.3</c:v>
                </c:pt>
                <c:pt idx="26">
                  <c:v>15520.3</c:v>
                </c:pt>
                <c:pt idx="27">
                  <c:v>16520</c:v>
                </c:pt>
                <c:pt idx="28">
                  <c:v>16638</c:v>
                </c:pt>
                <c:pt idx="29">
                  <c:v>16463.7</c:v>
                </c:pt>
                <c:pt idx="30">
                  <c:v>17096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4040239"/>
        <c:axId val="832429023"/>
      </c:lineChart>
      <c:lineChart>
        <c:grouping val="standard"/>
        <c:varyColors val="0"/>
        <c:ser>
          <c:idx val="4"/>
          <c:order val="4"/>
          <c:tx>
            <c:strRef>
              <c:f>Helårsbalans!$F$11</c:f>
              <c:strCache>
                <c:ptCount val="1"/>
                <c:pt idx="0">
                  <c:v>Försörjningsgrad</c:v>
                </c:pt>
              </c:strCache>
            </c:strRef>
          </c:tx>
          <c:spPr>
            <a:ln w="25400" cap="rnd">
              <a:solidFill>
                <a:sysClr val="windowText" lastClr="00000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Helårsbalans!$A$13:$A$43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Helårsbalans!$F$13:$F$43</c:f>
              <c:numCache>
                <c:formatCode>0.0%</c:formatCode>
                <c:ptCount val="31"/>
                <c:pt idx="0">
                  <c:v>0.5561162160726616</c:v>
                </c:pt>
                <c:pt idx="1">
                  <c:v>0.51220881279820374</c:v>
                </c:pt>
                <c:pt idx="2">
                  <c:v>0.47871905518964336</c:v>
                </c:pt>
                <c:pt idx="3">
                  <c:v>0.45831508888694278</c:v>
                </c:pt>
                <c:pt idx="4">
                  <c:v>0.43440256298698732</c:v>
                </c:pt>
                <c:pt idx="5">
                  <c:v>0.4666057814485387</c:v>
                </c:pt>
                <c:pt idx="6">
                  <c:v>0.41393795777682035</c:v>
                </c:pt>
                <c:pt idx="7">
                  <c:v>0.43045322616655496</c:v>
                </c:pt>
                <c:pt idx="8">
                  <c:v>0.38288963028528628</c:v>
                </c:pt>
                <c:pt idx="9">
                  <c:v>0.42608988008517312</c:v>
                </c:pt>
                <c:pt idx="10">
                  <c:v>0.38399320198904763</c:v>
                </c:pt>
                <c:pt idx="11">
                  <c:v>0.35457305076170664</c:v>
                </c:pt>
                <c:pt idx="12">
                  <c:v>0.37699636899724265</c:v>
                </c:pt>
                <c:pt idx="13">
                  <c:v>0.35366008911521318</c:v>
                </c:pt>
                <c:pt idx="14">
                  <c:v>0.33727850068836879</c:v>
                </c:pt>
                <c:pt idx="15">
                  <c:v>0.3715951376829571</c:v>
                </c:pt>
                <c:pt idx="16">
                  <c:v>0.344106463878327</c:v>
                </c:pt>
                <c:pt idx="17">
                  <c:v>0.33053517890441964</c:v>
                </c:pt>
                <c:pt idx="18">
                  <c:v>0.30792675247474871</c:v>
                </c:pt>
                <c:pt idx="19">
                  <c:v>0.30441855458003392</c:v>
                </c:pt>
                <c:pt idx="20">
                  <c:v>0.29694414318275403</c:v>
                </c:pt>
                <c:pt idx="21">
                  <c:v>0.27288084203231255</c:v>
                </c:pt>
                <c:pt idx="22">
                  <c:v>0.27464924784744954</c:v>
                </c:pt>
                <c:pt idx="23">
                  <c:v>0.29612394902437733</c:v>
                </c:pt>
                <c:pt idx="24">
                  <c:v>0.29420264724582396</c:v>
                </c:pt>
                <c:pt idx="25">
                  <c:v>0.28111497371054411</c:v>
                </c:pt>
                <c:pt idx="26">
                  <c:v>0.30411783277385102</c:v>
                </c:pt>
                <c:pt idx="27">
                  <c:v>0.28268765133171914</c:v>
                </c:pt>
                <c:pt idx="28">
                  <c:v>0.28428897704050965</c:v>
                </c:pt>
                <c:pt idx="29">
                  <c:v>0.25328449862424607</c:v>
                </c:pt>
                <c:pt idx="30">
                  <c:v>0.22812353766963031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6177944"/>
        <c:axId val="566174336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noMultiLvlLbl val="0"/>
      </c:catAx>
      <c:valAx>
        <c:axId val="832429023"/>
        <c:scaling>
          <c:orientation val="minMax"/>
          <c:max val="2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ton slaktad vikt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valAx>
        <c:axId val="566174336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försörjningsgrad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566177944"/>
        <c:crosses val="max"/>
        <c:crossBetween val="between"/>
      </c:valAx>
      <c:catAx>
        <c:axId val="566177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661743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132673526952494E-2"/>
          <c:y val="0.93917520820283107"/>
          <c:w val="0.83772921183894655"/>
          <c:h val="5.37846073110745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/>
              <a:t>Import av fårkött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'Handel per land 2024-2025'!$C$3</c:f>
              <c:strCache>
                <c:ptCount val="1"/>
                <c:pt idx="0">
                  <c:v>Nya Zeeland</c:v>
                </c:pt>
              </c:strCache>
            </c:strRef>
          </c:tx>
          <c:spPr>
            <a:solidFill>
              <a:srgbClr val="7DA117"/>
            </a:solidFill>
            <a:ln w="3175">
              <a:solidFill>
                <a:srgbClr val="7DA117"/>
              </a:solidFill>
            </a:ln>
            <a:effectLst/>
          </c:spPr>
          <c:invertIfNegative val="0"/>
          <c:cat>
            <c:strRef>
              <c:f>'Handel per land 2024-2025'!$A$12:$A$13</c:f>
              <c:strCache>
                <c:ptCount val="2"/>
                <c:pt idx="0">
                  <c:v>Totalt 2024</c:v>
                </c:pt>
                <c:pt idx="1">
                  <c:v>Totalt 2025</c:v>
                </c:pt>
              </c:strCache>
            </c:strRef>
          </c:cat>
          <c:val>
            <c:numRef>
              <c:f>'Handel per land 2024-2025'!$C$12:$C$13</c:f>
              <c:numCache>
                <c:formatCode>#,##0</c:formatCode>
                <c:ptCount val="2"/>
                <c:pt idx="0">
                  <c:v>4046.666666666667</c:v>
                </c:pt>
                <c:pt idx="1">
                  <c:v>4048.3333333333335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E0-4AC0-9774-D071CD0A469C}"/>
            </c:ext>
          </c:extLst>
        </c:ser>
        <c:ser>
          <c:idx val="1"/>
          <c:order val="1"/>
          <c:tx>
            <c:strRef>
              <c:f>'Handel per land 2024-2025'!$D$3</c:f>
              <c:strCache>
                <c:ptCount val="1"/>
                <c:pt idx="0">
                  <c:v>Irland</c:v>
                </c:pt>
              </c:strCache>
            </c:strRef>
          </c:tx>
          <c:spPr>
            <a:pattFill prst="trellis">
              <a:fgClr>
                <a:srgbClr val="179EDB"/>
              </a:fgClr>
              <a:bgClr>
                <a:schemeClr val="bg1"/>
              </a:bgClr>
            </a:pattFill>
            <a:ln w="3175">
              <a:solidFill>
                <a:srgbClr val="179EDB"/>
              </a:solidFill>
            </a:ln>
            <a:effectLst/>
          </c:spPr>
          <c:invertIfNegative val="0"/>
          <c:cat>
            <c:strRef>
              <c:f>'Handel per land 2024-2025'!$A$12:$A$13</c:f>
              <c:strCache>
                <c:ptCount val="2"/>
                <c:pt idx="0">
                  <c:v>Totalt 2024</c:v>
                </c:pt>
                <c:pt idx="1">
                  <c:v>Totalt 2025</c:v>
                </c:pt>
              </c:strCache>
            </c:strRef>
          </c:cat>
          <c:val>
            <c:numRef>
              <c:f>'Handel per land 2024-2025'!$D$12:$D$13</c:f>
              <c:numCache>
                <c:formatCode>#,##0</c:formatCode>
                <c:ptCount val="2"/>
                <c:pt idx="0">
                  <c:v>3693</c:v>
                </c:pt>
                <c:pt idx="1">
                  <c:v>3655.3333333333335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E0-4AC0-9774-D071CD0A469C}"/>
            </c:ext>
          </c:extLst>
        </c:ser>
        <c:ser>
          <c:idx val="2"/>
          <c:order val="2"/>
          <c:tx>
            <c:strRef>
              <c:f>'Handel per land 2024-2025'!$E$3</c:f>
              <c:strCache>
                <c:ptCount val="1"/>
                <c:pt idx="0">
                  <c:v>Nederländerna</c:v>
                </c:pt>
              </c:strCache>
            </c:strRef>
          </c:tx>
          <c:spPr>
            <a:pattFill prst="openDmnd">
              <a:fgClr>
                <a:schemeClr val="bg1"/>
              </a:fgClr>
              <a:bgClr>
                <a:srgbClr val="ED1C24"/>
              </a:bgClr>
            </a:pattFill>
            <a:ln w="3175">
              <a:solidFill>
                <a:srgbClr val="ED1C24"/>
              </a:solidFill>
            </a:ln>
            <a:effectLst/>
          </c:spPr>
          <c:invertIfNegative val="0"/>
          <c:cat>
            <c:strRef>
              <c:f>'Handel per land 2024-2025'!$A$12:$A$13</c:f>
              <c:strCache>
                <c:ptCount val="2"/>
                <c:pt idx="0">
                  <c:v>Totalt 2024</c:v>
                </c:pt>
                <c:pt idx="1">
                  <c:v>Totalt 2025</c:v>
                </c:pt>
              </c:strCache>
            </c:strRef>
          </c:cat>
          <c:val>
            <c:numRef>
              <c:f>'Handel per land 2024-2025'!$E$12:$E$13</c:f>
              <c:numCache>
                <c:formatCode>#,##0</c:formatCode>
                <c:ptCount val="2"/>
                <c:pt idx="0">
                  <c:v>2578</c:v>
                </c:pt>
                <c:pt idx="1">
                  <c:v>2933.666666666667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E0-4AC0-9774-D071CD0A469C}"/>
            </c:ext>
          </c:extLst>
        </c:ser>
        <c:ser>
          <c:idx val="3"/>
          <c:order val="3"/>
          <c:tx>
            <c:strRef>
              <c:f>'Handel per land 2024-2025'!$F$3</c:f>
              <c:strCache>
                <c:ptCount val="1"/>
                <c:pt idx="0">
                  <c:v>Tyskland</c:v>
                </c:pt>
              </c:strCache>
            </c:strRef>
          </c:tx>
          <c:spPr>
            <a:pattFill prst="ltHorz">
              <a:fgClr>
                <a:schemeClr val="bg1"/>
              </a:fgClr>
              <a:bgClr>
                <a:srgbClr val="E07A0A"/>
              </a:bgClr>
            </a:pattFill>
            <a:ln w="3175">
              <a:solidFill>
                <a:srgbClr val="E07A0A"/>
              </a:solidFill>
            </a:ln>
            <a:effectLst/>
          </c:spPr>
          <c:invertIfNegative val="0"/>
          <c:cat>
            <c:strRef>
              <c:f>'Handel per land 2024-2025'!$A$12:$A$13</c:f>
              <c:strCache>
                <c:ptCount val="2"/>
                <c:pt idx="0">
                  <c:v>Totalt 2024</c:v>
                </c:pt>
                <c:pt idx="1">
                  <c:v>Totalt 2025</c:v>
                </c:pt>
              </c:strCache>
            </c:strRef>
          </c:cat>
          <c:val>
            <c:numRef>
              <c:f>'Handel per land 2024-2025'!$F$12:$F$13</c:f>
              <c:numCache>
                <c:formatCode>#,##0</c:formatCode>
                <c:ptCount val="2"/>
                <c:pt idx="0">
                  <c:v>1033.6666666666667</c:v>
                </c:pt>
                <c:pt idx="1">
                  <c:v>1217.3333333333335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6E0-4AC0-9774-D071CD0A469C}"/>
            </c:ext>
          </c:extLst>
        </c:ser>
        <c:ser>
          <c:idx val="4"/>
          <c:order val="4"/>
          <c:tx>
            <c:strRef>
              <c:f>'Handel per land 2024-2025'!$G$3</c:f>
              <c:strCache>
                <c:ptCount val="1"/>
                <c:pt idx="0">
                  <c:v>Övriga</c:v>
                </c:pt>
              </c:strCache>
            </c:strRef>
          </c:tx>
          <c:spPr>
            <a:pattFill prst="ltUpDiag">
              <a:fgClr>
                <a:schemeClr val="bg1"/>
              </a:fgClr>
              <a:bgClr>
                <a:srgbClr val="7DA117"/>
              </a:bgClr>
            </a:pattFill>
            <a:ln w="3175">
              <a:solidFill>
                <a:srgbClr val="7DA117"/>
              </a:solidFill>
            </a:ln>
            <a:effectLst/>
          </c:spPr>
          <c:invertIfNegative val="0"/>
          <c:cat>
            <c:strRef>
              <c:f>'Handel per land 2024-2025'!$A$12:$A$13</c:f>
              <c:strCache>
                <c:ptCount val="2"/>
                <c:pt idx="0">
                  <c:v>Totalt 2024</c:v>
                </c:pt>
                <c:pt idx="1">
                  <c:v>Totalt 2025</c:v>
                </c:pt>
              </c:strCache>
            </c:strRef>
          </c:cat>
          <c:val>
            <c:numRef>
              <c:f>'Handel per land 2024-2025'!$G$12:$G$13</c:f>
              <c:numCache>
                <c:formatCode>#,##0</c:formatCode>
                <c:ptCount val="2"/>
                <c:pt idx="0">
                  <c:v>709.66666666666674</c:v>
                </c:pt>
                <c:pt idx="1">
                  <c:v>1019.3333333333334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6E0-4AC0-9774-D071CD0A46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overlap val="100"/>
        <c:axId val="800228943"/>
        <c:axId val="832394911"/>
      </c:barChart>
      <c:catAx>
        <c:axId val="800228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394911"/>
        <c:crosses val="autoZero"/>
        <c:auto val="1"/>
        <c:lblAlgn val="ctr"/>
        <c:lblOffset val="100"/>
        <c:noMultiLvlLbl val="0"/>
      </c:catAx>
      <c:valAx>
        <c:axId val="832394911"/>
        <c:scaling>
          <c:orientation val="minMax"/>
          <c:max val="13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ton slaktad vikt</a:t>
                </a:r>
              </a:p>
            </c:rich>
          </c:tx>
          <c:layout>
            <c:manualLayout>
              <c:xMode val="edge"/>
              <c:yMode val="edge"/>
              <c:x val="7.9956766513650149E-2"/>
              <c:y val="0.238271819754135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0022894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/>
              <a:t>Export av fårkött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0.28792339076427326"/>
          <c:y val="0.13656427965778295"/>
          <c:w val="0.68787418899370256"/>
          <c:h val="0.5284154530883907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'Handel per land 2024-2025'!$C$19</c:f>
              <c:strCache>
                <c:ptCount val="1"/>
                <c:pt idx="0">
                  <c:v>Finland</c:v>
                </c:pt>
              </c:strCache>
            </c:strRef>
          </c:tx>
          <c:spPr>
            <a:pattFill prst="trellis">
              <a:fgClr>
                <a:srgbClr val="004165"/>
              </a:fgClr>
              <a:bgClr>
                <a:schemeClr val="bg1"/>
              </a:bgClr>
            </a:pattFill>
            <a:ln w="3175">
              <a:solidFill>
                <a:srgbClr val="004165"/>
              </a:solidFill>
            </a:ln>
            <a:effectLst/>
          </c:spPr>
          <c:invertIfNegative val="0"/>
          <c:cat>
            <c:strRef>
              <c:f>'Handel per land 2024-2025'!$A$28:$A$29</c:f>
              <c:strCache>
                <c:ptCount val="2"/>
                <c:pt idx="0">
                  <c:v>Totalt 2024</c:v>
                </c:pt>
                <c:pt idx="1">
                  <c:v>Totalt 2025</c:v>
                </c:pt>
              </c:strCache>
            </c:strRef>
          </c:cat>
          <c:val>
            <c:numRef>
              <c:f>'Handel per land 2024-2025'!$C$28:$C$29</c:f>
              <c:numCache>
                <c:formatCode>#,##0</c:formatCode>
                <c:ptCount val="2"/>
                <c:pt idx="0">
                  <c:v>154.66666666666669</c:v>
                </c:pt>
                <c:pt idx="1">
                  <c:v>84.666666666666671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E0-4AC0-9774-D071CD0A469C}"/>
            </c:ext>
          </c:extLst>
        </c:ser>
        <c:ser>
          <c:idx val="1"/>
          <c:order val="1"/>
          <c:tx>
            <c:strRef>
              <c:f>'Handel per land 2024-2025'!$D$19</c:f>
              <c:strCache>
                <c:ptCount val="1"/>
                <c:pt idx="0">
                  <c:v>Norge</c:v>
                </c:pt>
              </c:strCache>
            </c:strRef>
          </c:tx>
          <c:spPr>
            <a:pattFill prst="openDmnd">
              <a:fgClr>
                <a:schemeClr val="bg1"/>
              </a:fgClr>
              <a:bgClr>
                <a:srgbClr val="DC5034"/>
              </a:bgClr>
            </a:pattFill>
            <a:ln w="3175">
              <a:solidFill>
                <a:srgbClr val="DC5034"/>
              </a:solidFill>
            </a:ln>
            <a:effectLst/>
          </c:spPr>
          <c:invertIfNegative val="0"/>
          <c:cat>
            <c:strRef>
              <c:f>'Handel per land 2024-2025'!$A$28:$A$29</c:f>
              <c:strCache>
                <c:ptCount val="2"/>
                <c:pt idx="0">
                  <c:v>Totalt 2024</c:v>
                </c:pt>
                <c:pt idx="1">
                  <c:v>Totalt 2025</c:v>
                </c:pt>
              </c:strCache>
            </c:strRef>
          </c:cat>
          <c:val>
            <c:numRef>
              <c:f>'Handel per land 2024-2025'!$D$28:$D$29</c:f>
              <c:numCache>
                <c:formatCode>#,##0</c:formatCode>
                <c:ptCount val="2"/>
                <c:pt idx="0">
                  <c:v>8.3333333333333339</c:v>
                </c:pt>
                <c:pt idx="1">
                  <c:v>35.333333333333329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E0-4AC0-9774-D071CD0A469C}"/>
            </c:ext>
          </c:extLst>
        </c:ser>
        <c:ser>
          <c:idx val="2"/>
          <c:order val="2"/>
          <c:tx>
            <c:strRef>
              <c:f>'Handel per land 2024-2025'!$E$19</c:f>
              <c:strCache>
                <c:ptCount val="1"/>
                <c:pt idx="0">
                  <c:v>Danmark</c:v>
                </c:pt>
              </c:strCache>
            </c:strRef>
          </c:tx>
          <c:spPr>
            <a:pattFill prst="ltHorz">
              <a:fgClr>
                <a:schemeClr val="bg1"/>
              </a:fgClr>
              <a:bgClr>
                <a:srgbClr val="00B299"/>
              </a:bgClr>
            </a:pattFill>
            <a:ln w="3175">
              <a:solidFill>
                <a:srgbClr val="00B299"/>
              </a:solidFill>
            </a:ln>
            <a:effectLst/>
          </c:spPr>
          <c:invertIfNegative val="0"/>
          <c:cat>
            <c:strRef>
              <c:f>'Handel per land 2024-2025'!$A$28:$A$29</c:f>
              <c:strCache>
                <c:ptCount val="2"/>
                <c:pt idx="0">
                  <c:v>Totalt 2024</c:v>
                </c:pt>
                <c:pt idx="1">
                  <c:v>Totalt 2025</c:v>
                </c:pt>
              </c:strCache>
            </c:strRef>
          </c:cat>
          <c:val>
            <c:numRef>
              <c:f>'Handel per land 2024-2025'!$E$28:$E$29</c:f>
              <c:numCache>
                <c:formatCode>#,##0</c:formatCode>
                <c:ptCount val="2"/>
                <c:pt idx="0">
                  <c:v>8</c:v>
                </c:pt>
                <c:pt idx="1">
                  <c:v>1.6666666666666667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E0-4AC0-9774-D071CD0A469C}"/>
            </c:ext>
          </c:extLst>
        </c:ser>
        <c:ser>
          <c:idx val="3"/>
          <c:order val="3"/>
          <c:tx>
            <c:strRef>
              <c:f>'Handel per land 2024-2025'!$F$19</c:f>
              <c:strCache>
                <c:ptCount val="1"/>
                <c:pt idx="0">
                  <c:v>Övriga</c:v>
                </c:pt>
              </c:strCache>
            </c:strRef>
          </c:tx>
          <c:spPr>
            <a:pattFill prst="ltUpDiag">
              <a:fgClr>
                <a:schemeClr val="bg1"/>
              </a:fgClr>
              <a:bgClr>
                <a:srgbClr val="668013"/>
              </a:bgClr>
            </a:pattFill>
            <a:ln w="3175">
              <a:solidFill>
                <a:srgbClr val="668013"/>
              </a:solidFill>
            </a:ln>
            <a:effectLst/>
          </c:spPr>
          <c:invertIfNegative val="0"/>
          <c:cat>
            <c:strRef>
              <c:f>'Handel per land 2024-2025'!$A$28:$A$29</c:f>
              <c:strCache>
                <c:ptCount val="2"/>
                <c:pt idx="0">
                  <c:v>Totalt 2024</c:v>
                </c:pt>
                <c:pt idx="1">
                  <c:v>Totalt 2025</c:v>
                </c:pt>
              </c:strCache>
            </c:strRef>
          </c:cat>
          <c:val>
            <c:numRef>
              <c:f>'Handel per land 2024-2025'!$F$28:$F$29</c:f>
              <c:numCache>
                <c:formatCode>#,##0</c:formatCode>
                <c:ptCount val="2"/>
                <c:pt idx="0">
                  <c:v>5.3333333333333233</c:v>
                </c:pt>
                <c:pt idx="1">
                  <c:v>6.3333333333333339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6E0-4AC0-9774-D071CD0A46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overlap val="100"/>
        <c:axId val="800228943"/>
        <c:axId val="832394911"/>
      </c:barChart>
      <c:catAx>
        <c:axId val="800228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394911"/>
        <c:crosses val="autoZero"/>
        <c:auto val="1"/>
        <c:lblAlgn val="ctr"/>
        <c:lblOffset val="100"/>
        <c:noMultiLvlLbl val="0"/>
      </c:catAx>
      <c:valAx>
        <c:axId val="832394911"/>
        <c:scaling>
          <c:orientation val="minMax"/>
          <c:max val="23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ton slaktad vikt</a:t>
                </a:r>
              </a:p>
            </c:rich>
          </c:tx>
          <c:layout>
            <c:manualLayout>
              <c:xMode val="edge"/>
              <c:yMode val="edge"/>
              <c:x val="9.6984891813896398E-2"/>
              <c:y val="0.227170291046975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0022894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/>
              <a:t>Import av fårkött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'Handel per kategori 2021-2025'!$A$21</c:f>
              <c:strCache>
                <c:ptCount val="1"/>
                <c:pt idx="0">
                  <c:v>Fårkött med ben</c:v>
                </c:pt>
              </c:strCache>
            </c:strRef>
          </c:tx>
          <c:spPr>
            <a:solidFill>
              <a:srgbClr val="7DA117"/>
            </a:solidFill>
            <a:ln w="3175">
              <a:solidFill>
                <a:srgbClr val="7DA117"/>
              </a:solidFill>
            </a:ln>
            <a:effectLst/>
          </c:spPr>
          <c:invertIfNegative val="0"/>
          <c:cat>
            <c:strRef>
              <c:f>'Handel per kategori 2021-2025'!$B$20:$F$20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'Handel per kategori 2021-2025'!$B$21:$F$21</c:f>
              <c:numCache>
                <c:formatCode>#,##0</c:formatCode>
                <c:ptCount val="5"/>
                <c:pt idx="0">
                  <c:v>5772</c:v>
                </c:pt>
                <c:pt idx="1">
                  <c:v>6735</c:v>
                </c:pt>
                <c:pt idx="2">
                  <c:v>6847</c:v>
                </c:pt>
                <c:pt idx="3">
                  <c:v>7149</c:v>
                </c:pt>
                <c:pt idx="4">
                  <c:v>7761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8F-4B06-BF29-2CE8F393F522}"/>
            </c:ext>
          </c:extLst>
        </c:ser>
        <c:ser>
          <c:idx val="1"/>
          <c:order val="1"/>
          <c:tx>
            <c:strRef>
              <c:f>'Handel per kategori 2021-2025'!$A$22</c:f>
              <c:strCache>
                <c:ptCount val="1"/>
                <c:pt idx="0">
                  <c:v>Benfritt fårkött</c:v>
                </c:pt>
              </c:strCache>
            </c:strRef>
          </c:tx>
          <c:spPr>
            <a:pattFill prst="trellis">
              <a:fgClr>
                <a:srgbClr val="179EDB"/>
              </a:fgClr>
              <a:bgClr>
                <a:schemeClr val="bg1"/>
              </a:bgClr>
            </a:pattFill>
            <a:ln w="3175">
              <a:solidFill>
                <a:srgbClr val="179EDB"/>
              </a:solidFill>
            </a:ln>
            <a:effectLst/>
          </c:spPr>
          <c:invertIfNegative val="0"/>
          <c:cat>
            <c:strRef>
              <c:f>'Handel per kategori 2021-2025'!$B$20:$F$20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'Handel per kategori 2021-2025'!$B$22:$F$22</c:f>
              <c:numCache>
                <c:formatCode>#,##0</c:formatCode>
                <c:ptCount val="5"/>
                <c:pt idx="0">
                  <c:v>4720</c:v>
                </c:pt>
                <c:pt idx="1">
                  <c:v>4865</c:v>
                </c:pt>
                <c:pt idx="2">
                  <c:v>4871.666666666667</c:v>
                </c:pt>
                <c:pt idx="3">
                  <c:v>4880</c:v>
                </c:pt>
                <c:pt idx="4">
                  <c:v>5071.666666666667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8F-4B06-BF29-2CE8F393F522}"/>
            </c:ext>
          </c:extLst>
        </c:ser>
        <c:ser>
          <c:idx val="2"/>
          <c:order val="2"/>
          <c:tx>
            <c:strRef>
              <c:f>'Handel per kategori 2021-2025'!$A$23</c:f>
              <c:strCache>
                <c:ptCount val="1"/>
                <c:pt idx="0">
                  <c:v>Beredda fårköttsprodukter</c:v>
                </c:pt>
              </c:strCache>
            </c:strRef>
          </c:tx>
          <c:spPr>
            <a:pattFill prst="openDmnd">
              <a:fgClr>
                <a:schemeClr val="bg1"/>
              </a:fgClr>
              <a:bgClr>
                <a:srgbClr val="ED1C24"/>
              </a:bgClr>
            </a:pattFill>
            <a:ln w="3175">
              <a:solidFill>
                <a:srgbClr val="ED1C24"/>
              </a:solidFill>
            </a:ln>
            <a:effectLst/>
          </c:spPr>
          <c:invertIfNegative val="0"/>
          <c:cat>
            <c:strRef>
              <c:f>'Handel per kategori 2021-2025'!$B$20:$F$20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'Handel per kategori 2021-2025'!$B$23:$F$23</c:f>
              <c:numCache>
                <c:formatCode>#,##0</c:formatCode>
                <c:ptCount val="5"/>
                <c:pt idx="0">
                  <c:v>12.000000000000002</c:v>
                </c:pt>
                <c:pt idx="1">
                  <c:v>29.333333333333336</c:v>
                </c:pt>
                <c:pt idx="2">
                  <c:v>8</c:v>
                </c:pt>
                <c:pt idx="3">
                  <c:v>32</c:v>
                </c:pt>
                <c:pt idx="4">
                  <c:v>41.333333333333336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8F-4B06-BF29-2CE8F393F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overlap val="100"/>
        <c:axId val="800228943"/>
        <c:axId val="832394911"/>
      </c:barChart>
      <c:catAx>
        <c:axId val="800228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394911"/>
        <c:crosses val="autoZero"/>
        <c:auto val="1"/>
        <c:lblAlgn val="ctr"/>
        <c:lblOffset val="100"/>
        <c:noMultiLvlLbl val="0"/>
      </c:catAx>
      <c:valAx>
        <c:axId val="832394911"/>
        <c:scaling>
          <c:orientation val="minMax"/>
          <c:max val="13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ton slaktad vikt</a:t>
                </a:r>
              </a:p>
            </c:rich>
          </c:tx>
          <c:layout>
            <c:manualLayout>
              <c:xMode val="edge"/>
              <c:yMode val="edge"/>
              <c:x val="0.17062872820721134"/>
              <c:y val="0.331624200460197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0022894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/>
              <a:t>Export av fårkött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'Handel per kategori 2021-2025'!$A$29</c:f>
              <c:strCache>
                <c:ptCount val="1"/>
                <c:pt idx="0">
                  <c:v>Fårkött med ben</c:v>
                </c:pt>
              </c:strCache>
            </c:strRef>
          </c:tx>
          <c:spPr>
            <a:solidFill>
              <a:srgbClr val="0083BE"/>
            </a:solidFill>
            <a:ln w="3175">
              <a:solidFill>
                <a:srgbClr val="7DA117"/>
              </a:solidFill>
            </a:ln>
            <a:effectLst/>
          </c:spPr>
          <c:invertIfNegative val="0"/>
          <c:cat>
            <c:strRef>
              <c:f>'Handel per kategori 2021-2025'!$B$28:$F$28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'Handel per kategori 2021-2025'!$B$29:$F$29</c:f>
              <c:numCache>
                <c:formatCode>0</c:formatCode>
                <c:ptCount val="5"/>
                <c:pt idx="0">
                  <c:v>38</c:v>
                </c:pt>
                <c:pt idx="1">
                  <c:v>118</c:v>
                </c:pt>
                <c:pt idx="2">
                  <c:v>80</c:v>
                </c:pt>
                <c:pt idx="3" formatCode="General">
                  <c:v>25</c:v>
                </c:pt>
                <c:pt idx="4" formatCode="General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B9-4398-8D42-B2D90F32229E}"/>
            </c:ext>
          </c:extLst>
        </c:ser>
        <c:ser>
          <c:idx val="1"/>
          <c:order val="1"/>
          <c:tx>
            <c:strRef>
              <c:f>'Handel per kategori 2021-2025'!$A$30</c:f>
              <c:strCache>
                <c:ptCount val="1"/>
                <c:pt idx="0">
                  <c:v>Benfritt fårkött</c:v>
                </c:pt>
              </c:strCache>
            </c:strRef>
          </c:tx>
          <c:spPr>
            <a:pattFill prst="trellis">
              <a:fgClr>
                <a:srgbClr val="004165"/>
              </a:fgClr>
              <a:bgClr>
                <a:schemeClr val="bg1"/>
              </a:bgClr>
            </a:pattFill>
            <a:ln w="3175">
              <a:solidFill>
                <a:srgbClr val="004165"/>
              </a:solidFill>
            </a:ln>
            <a:effectLst/>
          </c:spPr>
          <c:invertIfNegative val="0"/>
          <c:cat>
            <c:strRef>
              <c:f>'Handel per kategori 2021-2025'!$B$28:$F$28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'Handel per kategori 2021-2025'!$B$30:$F$30</c:f>
              <c:numCache>
                <c:formatCode>0</c:formatCode>
                <c:ptCount val="5"/>
                <c:pt idx="0">
                  <c:v>116.66666666666667</c:v>
                </c:pt>
                <c:pt idx="1">
                  <c:v>80</c:v>
                </c:pt>
                <c:pt idx="2">
                  <c:v>125</c:v>
                </c:pt>
                <c:pt idx="3" formatCode="General">
                  <c:v>150</c:v>
                </c:pt>
                <c:pt idx="4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B9-4398-8D42-B2D90F32229E}"/>
            </c:ext>
          </c:extLst>
        </c:ser>
        <c:ser>
          <c:idx val="2"/>
          <c:order val="2"/>
          <c:tx>
            <c:strRef>
              <c:f>'Handel per kategori 2021-2025'!$A$31</c:f>
              <c:strCache>
                <c:ptCount val="1"/>
                <c:pt idx="0">
                  <c:v>Beredda fårköttsprodukter</c:v>
                </c:pt>
              </c:strCache>
            </c:strRef>
          </c:tx>
          <c:spPr>
            <a:pattFill prst="openDmnd">
              <a:fgClr>
                <a:schemeClr val="bg1"/>
              </a:fgClr>
              <a:bgClr>
                <a:srgbClr val="DC5034"/>
              </a:bgClr>
            </a:pattFill>
            <a:ln w="3175">
              <a:solidFill>
                <a:srgbClr val="DC5034"/>
              </a:solidFill>
            </a:ln>
            <a:effectLst/>
          </c:spPr>
          <c:invertIfNegative val="0"/>
          <c:cat>
            <c:strRef>
              <c:f>'Handel per kategori 2021-2025'!$B$28:$F$28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'Handel per kategori 2021-2025'!$B$31:$F$31</c:f>
              <c:numCache>
                <c:formatCode>0</c:formatCode>
                <c:ptCount val="5"/>
                <c:pt idx="0">
                  <c:v>4</c:v>
                </c:pt>
                <c:pt idx="1">
                  <c:v>5.3</c:v>
                </c:pt>
                <c:pt idx="2">
                  <c:v>6.6666666666666679</c:v>
                </c:pt>
                <c:pt idx="3">
                  <c:v>1.3333333333333335</c:v>
                </c:pt>
                <c:pt idx="4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B9-4398-8D42-B2D90F322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overlap val="100"/>
        <c:axId val="800228943"/>
        <c:axId val="832394911"/>
      </c:barChart>
      <c:catAx>
        <c:axId val="800228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394911"/>
        <c:crosses val="autoZero"/>
        <c:auto val="1"/>
        <c:lblAlgn val="ctr"/>
        <c:lblOffset val="100"/>
        <c:noMultiLvlLbl val="0"/>
      </c:catAx>
      <c:valAx>
        <c:axId val="832394911"/>
        <c:scaling>
          <c:orientation val="minMax"/>
          <c:max val="22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ton slaktad vikt</a:t>
                </a:r>
              </a:p>
            </c:rich>
          </c:tx>
          <c:layout>
            <c:manualLayout>
              <c:xMode val="edge"/>
              <c:yMode val="edge"/>
              <c:x val="0.18080609154624902"/>
              <c:y val="0.317214581686099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0022894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190499</xdr:colOff>
      <xdr:row>45</xdr:row>
      <xdr:rowOff>133351</xdr:rowOff>
    </xdr:from>
    <xdr:to>
      <xdr:col>8</xdr:col>
      <xdr:colOff>933450</xdr:colOff>
      <xdr:row>76</xdr:row>
      <xdr:rowOff>161926</xdr:rowOff>
    </xdr:to>
    <xdr:graphicFrame macro="">
      <xdr:nvGraphicFramePr>
        <xdr:cNvPr id="3" name="Diagram 2" descr="Svensk marknadsbalans får- och lammkött&#10;&#10;Figuren visar utvecklingen av produktion, totalkonsumtion, export, import och svensk försörjningsgrad från 19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298450</xdr:colOff>
      <xdr:row>0</xdr:row>
      <xdr:rowOff>66674</xdr:rowOff>
    </xdr:from>
    <xdr:to>
      <xdr:col>15</xdr:col>
      <xdr:colOff>6350</xdr:colOff>
      <xdr:row>18</xdr:row>
      <xdr:rowOff>158750</xdr:rowOff>
    </xdr:to>
    <xdr:graphicFrame macro="">
      <xdr:nvGraphicFramePr>
        <xdr:cNvPr id="2" name="Diagram 1" descr="Figuren jämför importen av får- och lammkött per land de senaste två åren" title="Import av får- och lammköt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295275</xdr:colOff>
      <xdr:row>18</xdr:row>
      <xdr:rowOff>193675</xdr:rowOff>
    </xdr:from>
    <xdr:to>
      <xdr:col>15</xdr:col>
      <xdr:colOff>47625</xdr:colOff>
      <xdr:row>38</xdr:row>
      <xdr:rowOff>57151</xdr:rowOff>
    </xdr:to>
    <xdr:graphicFrame macro="">
      <xdr:nvGraphicFramePr>
        <xdr:cNvPr id="3" name="Diagram 2" descr="Figuren jämför exporten av får- och lammkött per land de senaste två åren" title="Export av får- och lammkött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355599</xdr:colOff>
      <xdr:row>3</xdr:row>
      <xdr:rowOff>95250</xdr:rowOff>
    </xdr:from>
    <xdr:to>
      <xdr:col>16</xdr:col>
      <xdr:colOff>609600</xdr:colOff>
      <xdr:row>26</xdr:row>
      <xdr:rowOff>171449</xdr:rowOff>
    </xdr:to>
    <xdr:graphicFrame macro="">
      <xdr:nvGraphicFramePr>
        <xdr:cNvPr id="2" name="Diagram 1" descr="Figuren visar importen av får- och lammkött per kategori de senaste fem åren" title="Import av får- och lammköt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381000</xdr:colOff>
      <xdr:row>27</xdr:row>
      <xdr:rowOff>133350</xdr:rowOff>
    </xdr:from>
    <xdr:to>
      <xdr:col>16</xdr:col>
      <xdr:colOff>600075</xdr:colOff>
      <xdr:row>51</xdr:row>
      <xdr:rowOff>28575</xdr:rowOff>
    </xdr:to>
    <xdr:graphicFrame macro="">
      <xdr:nvGraphicFramePr>
        <xdr:cNvPr id="3" name="Diagram 2" descr="Figuren visar exporten av får- och lammkött per kategori de senaste fem åren" title="Export av får- och lammkött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0000000}" name="Helårsbalans" displayName="Helårsbalans" ref="A11:I43" totalsRowShown="0" headerRowDxfId="93" dataDxfId="92" tableBorderDxfId="91">
  <autoFilter ref="A11:I43" xr:uid="{00000000-0009-0000-0100-00000F000000}"/>
  <tableColumns count="9">
    <tableColumn id="1" xr3:uid="{00000000-0010-0000-0000-000001000000}" name="År" dataDxfId="90"/>
    <tableColumn id="2" xr3:uid="{00000000-0010-0000-0000-000002000000}" name="Produktion" dataDxfId="89"/>
    <tableColumn id="3" xr3:uid="{00000000-0010-0000-0000-000003000000}" name="Import" dataDxfId="88"/>
    <tableColumn id="4" xr3:uid="{00000000-0010-0000-0000-000004000000}" name="Export" dataDxfId="87"/>
    <tableColumn id="5" xr3:uid="{00000000-0010-0000-0000-000005000000}" name="Totalkonsumtion" dataDxfId="86">
      <calculatedColumnFormula>B12+C12+H12-D12</calculatedColumnFormula>
    </tableColumn>
    <tableColumn id="6" xr3:uid="{00000000-0010-0000-0000-000006000000}" name="Försörjningsgrad" dataDxfId="85"/>
    <tableColumn id="7" xr3:uid="{00000000-0010-0000-0000-000007000000}" name="Totalkonsumtion kg/capita" dataDxfId="84"/>
    <tableColumn id="8" xr3:uid="{00000000-0010-0000-0000-000008000000}" name="Hemslakt" dataDxfId="83"/>
    <tableColumn id="9" xr3:uid="{00000000-0010-0000-0000-000009000000}" name="Befolkning" dataDxfId="8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5B506F8-4510-40B0-93E3-A5891449CEA1}" name="Kvartalsbalans267" displayName="Kvartalsbalans267" ref="A5:I23" totalsRowShown="0" headerRowDxfId="81" dataDxfId="79" headerRowBorderDxfId="80" tableBorderDxfId="78">
  <autoFilter ref="A5:I23" xr:uid="{E2145F54-928A-434B-9D50-887384A531CB}"/>
  <tableColumns count="9">
    <tableColumn id="1" xr3:uid="{782D1860-C3B3-47CF-B016-04A31A104BE2}" name="År" dataDxfId="77"/>
    <tableColumn id="2" xr3:uid="{6A827810-F437-4F8E-81D7-8F5F01240B8D}" name="Produktion" dataDxfId="76"/>
    <tableColumn id="3" xr3:uid="{A7C4DF51-6DF9-4C35-81C0-8E975CAEA63C}" name="Import" dataDxfId="75"/>
    <tableColumn id="4" xr3:uid="{76236470-0CA5-4BAD-96F7-334DC85B2DAE}" name="Export" dataDxfId="74"/>
    <tableColumn id="5" xr3:uid="{49E09F49-9BA5-4B64-8C62-7186389B946B}" name="Totalkonsumtion" dataDxfId="73"/>
    <tableColumn id="6" xr3:uid="{60F64422-1717-4F58-9B2B-770ACD90476D}" name="Försörjningsgrad" dataDxfId="72"/>
    <tableColumn id="7" xr3:uid="{941E477C-4A8C-47C9-83F9-9BF6FD5B924A}" name="Totalkonsumtion kg/capita" dataDxfId="71"/>
    <tableColumn id="8" xr3:uid="{C7703C14-7D95-4905-B330-4B66E5E412F9}" name="Hemslakt" dataDxfId="70"/>
    <tableColumn id="9" xr3:uid="{02EF2CCB-5787-4F55-BE38-EE72AD9D2808}" name="Befolkning" dataDxfId="6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4E8BF6B-4B54-41B6-928E-4CDDBA5CBD01}" name="Kvartalsbalans26" displayName="Kvartalsbalans26" ref="A5:I23" totalsRowShown="0" headerRowDxfId="106" dataDxfId="104" headerRowBorderDxfId="105" tableBorderDxfId="103">
  <autoFilter ref="A5:I23" xr:uid="{7B6B291F-4602-41A2-98CF-6594E27AA387}"/>
  <tableColumns count="9">
    <tableColumn id="1" xr3:uid="{23B338C0-12B9-44D9-805C-9C5008577FF3}" name="År" dataDxfId="102"/>
    <tableColumn id="2" xr3:uid="{9F24FA54-1369-4D6E-BCDD-7BA34B4A4C38}" name="Produktion" dataDxfId="101"/>
    <tableColumn id="3" xr3:uid="{110F0AAE-821C-4248-BD91-9FB7883E012A}" name="Import" dataDxfId="100"/>
    <tableColumn id="4" xr3:uid="{4AB21BDA-6E09-4EEE-9642-49B77C84CAC1}" name="Export" dataDxfId="99"/>
    <tableColumn id="5" xr3:uid="{BDE3959F-A74E-40A8-A320-757AA2A04A34}" name="Totalkonsumtion" dataDxfId="98"/>
    <tableColumn id="6" xr3:uid="{F6E58D95-412A-4EF2-9DB5-063517397379}" name="Försörjningsgrad" dataDxfId="97"/>
    <tableColumn id="7" xr3:uid="{B57FA8AB-528C-465C-B3F3-CF1B7F6DC7BF}" name="Totalkonsumtion kg/capita" dataDxfId="96"/>
    <tableColumn id="8" xr3:uid="{BD98F184-710B-4D6C-A798-B7ED90621AF7}" name="Hemslakt" dataDxfId="95"/>
    <tableColumn id="9" xr3:uid="{D01F7242-F6C0-4CFE-8398-C0B064EF92A1}" name="Befolkning" dataDxfId="9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Importperland" displayName="Importperland" ref="A3:G14" totalsRowShown="0" headerRowDxfId="68" dataDxfId="66" headerRowBorderDxfId="67" tableBorderDxfId="65">
  <autoFilter ref="A3:G14" xr:uid="{00000000-0009-0000-0100-000001000000}"/>
  <tableColumns count="7">
    <tableColumn id="1" xr3:uid="{00000000-0010-0000-0300-000001000000}" name="Produktkategori" dataDxfId="64"/>
    <tableColumn id="2" xr3:uid="{00000000-0010-0000-0300-000002000000}" name="Totalt" dataDxfId="63"/>
    <tableColumn id="3" xr3:uid="{00000000-0010-0000-0300-000003000000}" name="Nya Zeeland" dataDxfId="62"/>
    <tableColumn id="4" xr3:uid="{00000000-0010-0000-0300-000004000000}" name="Irland" dataDxfId="61"/>
    <tableColumn id="5" xr3:uid="{00000000-0010-0000-0300-000005000000}" name="Nederländerna" dataDxfId="60"/>
    <tableColumn id="6" xr3:uid="{00000000-0010-0000-0300-000006000000}" name="Tyskland" dataDxfId="59"/>
    <tableColumn id="8" xr3:uid="{00000000-0010-0000-0300-000008000000}" name="Övriga" dataDxfId="58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4000000}" name="Exportperland" displayName="Exportperland" ref="A19:F30" totalsRowShown="0" headerRowDxfId="57" dataDxfId="55" headerRowBorderDxfId="56" tableBorderDxfId="54">
  <autoFilter ref="A19:F30" xr:uid="{00000000-0009-0000-0100-000002000000}"/>
  <tableColumns count="6">
    <tableColumn id="1" xr3:uid="{00000000-0010-0000-0400-000001000000}" name="Produktkategori" dataDxfId="53"/>
    <tableColumn id="2" xr3:uid="{00000000-0010-0000-0400-000002000000}" name="Totalt" dataDxfId="52"/>
    <tableColumn id="3" xr3:uid="{00000000-0010-0000-0400-000003000000}" name="Finland" dataDxfId="51"/>
    <tableColumn id="4" xr3:uid="{00000000-0010-0000-0400-000004000000}" name="Norge" dataDxfId="50"/>
    <tableColumn id="5" xr3:uid="{00000000-0010-0000-0400-000005000000}" name="Danmark" dataDxfId="49"/>
    <tableColumn id="8" xr3:uid="{00000000-0010-0000-0400-000008000000}" name="Övriga" dataDxfId="48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Importperkategori" displayName="Importperkategori" ref="A20:F24" totalsRowShown="0" headerRowDxfId="47" dataDxfId="46">
  <autoFilter ref="A20:F24" xr:uid="{00000000-0009-0000-0100-000003000000}"/>
  <tableColumns count="6">
    <tableColumn id="1" xr3:uid="{00000000-0010-0000-0500-000001000000}" name="Import, ton slaktad vikt" dataDxfId="45"/>
    <tableColumn id="3" xr3:uid="{00000000-0010-0000-0500-000003000000}" name="2021" dataDxfId="44"/>
    <tableColumn id="4" xr3:uid="{00000000-0010-0000-0500-000004000000}" name="2022" dataDxfId="43"/>
    <tableColumn id="5" xr3:uid="{00000000-0010-0000-0500-000005000000}" name="2023" dataDxfId="42"/>
    <tableColumn id="6" xr3:uid="{00000000-0010-0000-0500-000006000000}" name="2024" dataDxfId="41"/>
    <tableColumn id="2" xr3:uid="{EFFFB835-A95B-4D89-9638-EA2750EDA31D}" name="2025" dataDxfId="40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6000000}" name="Exportperkategori" displayName="Exportperkategori" ref="A28:F32" totalsRowShown="0" headerRowDxfId="39" dataDxfId="38">
  <autoFilter ref="A28:F32" xr:uid="{00000000-0009-0000-0100-000004000000}"/>
  <tableColumns count="6">
    <tableColumn id="1" xr3:uid="{00000000-0010-0000-0600-000001000000}" name="Export, ton slaktad vikt" dataDxfId="37"/>
    <tableColumn id="3" xr3:uid="{00000000-0010-0000-0600-000003000000}" name="2021" dataDxfId="36"/>
    <tableColumn id="4" xr3:uid="{00000000-0010-0000-0600-000004000000}" name="2022" dataDxfId="35"/>
    <tableColumn id="5" xr3:uid="{00000000-0010-0000-0600-000005000000}" name="2023" dataDxfId="34"/>
    <tableColumn id="6" xr3:uid="{00000000-0010-0000-0600-000006000000}" name="2024" dataDxfId="33"/>
    <tableColumn id="2" xr3:uid="{2BBC41FB-382F-48EC-97E3-35E3F3C7FF3D}" name="2025" dataDxfId="32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30DE0C4-A30D-4360-A7B7-006CF12C7395}" name="Tabell7" displayName="Tabell7" ref="A4:T21" totalsRowShown="0" headerRowDxfId="31" dataDxfId="30">
  <autoFilter ref="A4:T21" xr:uid="{3C9B779F-71AC-4780-88FA-E047038C6FB4}"/>
  <tableColumns count="20">
    <tableColumn id="1" xr3:uid="{EAC0F6A7-6AEF-4C49-9AF9-CD9072E48425}" name="Land" dataDxfId="29"/>
    <tableColumn id="2" xr3:uid="{92BD97CC-C317-44CF-A41D-C4ADC77CD44D}" name="02041000 Hela och halva slaktkroppar av lamm, färskt eller kylt " dataDxfId="28"/>
    <tableColumn id="3" xr3:uid="{23E7C797-38DA-400A-8CC3-EA12894BD069}" name="02042100 Hela och halva slaktkroppar av får, färskt eller kylt (exkl. lamm) " dataDxfId="27"/>
    <tableColumn id="4" xr3:uid="{B8AE65C6-71C4-48FE-AE01-D30260DC4A2F}" name="02042210 Korta framkvartsparter av får, färskt eller kylt " dataDxfId="26"/>
    <tableColumn id="5" xr3:uid="{7110F532-B8AD-4B2A-A533-EC1F265E3A83}" name="02042230 Chines and/or best ends enkel-dubbelrygg hela och halva ryggstycken och/eller lårändar av får, färska eller kylda " dataDxfId="25"/>
    <tableColumn id="6" xr3:uid="{0AFF7F36-97C0-407C-AC9A-D62B0B1E4780}" name="02042250 Chines and/or best ends dubbelrygg hela eller halva bakstycken av får, färska eller kylda " dataDxfId="24"/>
    <tableColumn id="7" xr3:uid="{5A41A17F-3FDD-41CC-817B-7BA755B222C7}" name="02042290 Styckningsdelar av får, med ben, färska eller kylda (exkl. hela och halva slaktkroppar, korta framkvartsparter, chines and/or best ends enkel-dubbelrygg hela och halva ryggstycken och/eller lårändar, culotte hela och halva bakstycken) " dataDxfId="23"/>
    <tableColumn id="8" xr3:uid="{7BED8C2F-B5E3-456F-8136-01CA7449E344}" name="02042300 Kött av får, benfritt, färska eller kylda " dataDxfId="22"/>
    <tableColumn id="9" xr3:uid="{E152070D-8720-4ACE-BA75-7A18E4005A51}" name="02043000 Hela och halva slaktkroppar av lamm, frysta " dataDxfId="21"/>
    <tableColumn id="10" xr3:uid="{88E6D25C-C248-4452-9418-04FF026990D9}" name="02044100 Hela och halva slaktkroppar av får, frysta (exkl. lamm) " dataDxfId="20"/>
    <tableColumn id="11" xr3:uid="{AAB63BF9-2D88-4DC5-9ABB-EE915DB23C9F}" name="02044210 Framkvartsparter av får, korta, frysta " dataDxfId="19"/>
    <tableColumn id="12" xr3:uid="{86D01750-EDB0-4EF8-A84D-60E6987006DA}" name="02044230 Chines and/or best ends enkel-dubbelrygg hela och halva ryggstycken och/eller lårändar av får, frysta " dataDxfId="18"/>
    <tableColumn id="13" xr3:uid="{C1C3E07F-8982-4F34-B10E-58FD77AC43DF}" name="02044250 Culotte hela och halva bakstycken av får, frysta " dataDxfId="17"/>
    <tableColumn id="14" xr3:uid="{013D39A2-B270-468E-83A6-2DA04E7E4574}" name="02044290 Styckningsdelar av får, med ben, frysta (exkl. hela och halva slaktkroppar, korta framkvartsparter, chines and/or best ends dubbelrygg hela och halva ryggstycken och/eller lårändar, culotte hela och halva bakstycken, med ben) " dataDxfId="16"/>
    <tableColumn id="15" xr3:uid="{8D3B9A7A-924D-44F2-AEF0-4C5801CB5CA4}" name="02044310 Kött av lamm, benfritt, fryst " dataDxfId="15"/>
    <tableColumn id="16" xr3:uid="{AD03C02C-3870-4A34-A69B-CDDCF5A2AA75}" name="02044390 Kött av får, benfritt, fryst (exkl. lamm) " dataDxfId="14"/>
    <tableColumn id="17" xr3:uid="{EC617106-B95B-4EA1-A194-2EB3535911A5}" name="02109921 Kött av får och getter, med ben, saltat, i saltlake, torkat eller rökt " dataDxfId="13"/>
    <tableColumn id="18" xr3:uid="{70074EBA-3EC8-4FDC-A25C-F106CEC490D1}" name="02109929 Kött av får och getter, benfritt, saltat, i saltlake, torkat eller rökt " dataDxfId="12"/>
    <tableColumn id="19" xr3:uid="{2458D67F-D7D2-449E-8453-355A44C40E3B}" name="16029091 Varor av kött eller slaktbiprodukter av får, beredda eller konserverade (exkl. korvar och liknande varor, homogeniserade beredningar som föreligger i detaljhandelsförpackningar, med en nettovikt av &lt;= 250 g, för försäljning som barnmat eller för " dataDxfId="11"/>
    <tableColumn id="20" xr3:uid="{E43634BD-1CF6-4C32-8739-A6B2D70A28AD}" name="Summa per land" dataDxfId="10">
      <calculatedColumnFormula>SUM(Tabell7[[#This Row],[02041000 Hela och halva slaktkroppar av lamm, färskt eller kylt ]:[16029091 Varor av kött eller slaktbiprodukter av får, beredda eller konserverade (exkl. korvar och liknande varor, homogeniserade beredningar som föreligger i detaljhandelsförpackningar, med en nettovikt av &lt;= 250 g, för försäljning som barnmat eller för ]])</calculatedColumnFormula>
    </tableColumn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87F3520-3690-4D8F-8007-B7B3423BDFD8}" name="Tabell69" displayName="Tabell69" ref="A27:H32" totalsRowShown="0" headerRowDxfId="9" dataDxfId="8">
  <autoFilter ref="A27:H32" xr:uid="{818373C4-4DBC-4A1C-AB76-41CE4AB785A5}"/>
  <tableColumns count="8">
    <tableColumn id="1" xr3:uid="{B7C324CF-D3A9-411A-B10E-1BDA0DE640C1}" name="Land" dataDxfId="7"/>
    <tableColumn id="2" xr3:uid="{4BB45F9D-EA2F-488D-9688-19D27FE36558}" name="02042300 Kött av får, benfritt, färska eller kylda " dataDxfId="6"/>
    <tableColumn id="3" xr3:uid="{02C4C81A-0F06-4B19-A2E0-B9BC13273B3B}" name="02044230 Chines and/or best ends enkel-dubbelrygg hela och halva ryggstycken och/eller lårändar av får, frysta " dataDxfId="5"/>
    <tableColumn id="4" xr3:uid="{F0176A15-9037-4318-B5A5-1641D6E6F5EC}" name="02044290 Styckningsdelar av får, med ben, frysta (exkl. hela och halva slaktkroppar, korta framkvartsparter, chines and/or best ends dubbelrygg hela och halva ryggstycken och/eller lårändar, culotte hela och halva bakstycken, med ben) " dataDxfId="4"/>
    <tableColumn id="5" xr3:uid="{E5834CC7-D962-4535-A5D3-4C2805D238CB}" name="02044310 Kött av lamm, benfritt, fryst " dataDxfId="3"/>
    <tableColumn id="6" xr3:uid="{D2E1BAF2-9F7C-46E8-828C-BBA53850A4CC}" name="02109921 Kött av får och getter, med ben, saltat, i saltlake, torkat eller rökt " dataDxfId="2"/>
    <tableColumn id="7" xr3:uid="{90403477-E882-4D5F-ACC3-5121AC087D95}" name="16029091 Varor av kött eller slaktbiprodukter av får, beredda eller konserverade (exkl. korvar och liknande varor, homogeniserade beredningar som föreligger i detaljhandelsförpackningar, med en nettovikt av &lt;= 250 g, för försäljning som barnmat eller för " dataDxfId="1"/>
    <tableColumn id="8" xr3:uid="{CBEAE4FE-A978-4485-9E91-F312982D8A31}" name="Totalt per lan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93C01B"/>
      </a:accent1>
      <a:accent2>
        <a:srgbClr val="50BDED"/>
      </a:accent2>
      <a:accent3>
        <a:srgbClr val="F7921E"/>
      </a:accent3>
      <a:accent4>
        <a:srgbClr val="ED1C24"/>
      </a:accent4>
      <a:accent5>
        <a:srgbClr val="734105"/>
      </a:accent5>
      <a:accent6>
        <a:srgbClr val="E8B909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Greppa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83BE"/>
    </a:accent1>
    <a:accent2>
      <a:srgbClr val="004165"/>
    </a:accent2>
    <a:accent3>
      <a:srgbClr val="DC5034"/>
    </a:accent3>
    <a:accent4>
      <a:srgbClr val="00B299"/>
    </a:accent4>
    <a:accent5>
      <a:srgbClr val="668013"/>
    </a:accent5>
    <a:accent6>
      <a:srgbClr val="BCA600"/>
    </a:accent6>
    <a:hlink>
      <a:srgbClr val="2F5496"/>
    </a:hlink>
    <a:folHlink>
      <a:srgbClr val="2F5496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Greppa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83BE"/>
    </a:accent1>
    <a:accent2>
      <a:srgbClr val="004165"/>
    </a:accent2>
    <a:accent3>
      <a:srgbClr val="DC5034"/>
    </a:accent3>
    <a:accent4>
      <a:srgbClr val="00B299"/>
    </a:accent4>
    <a:accent5>
      <a:srgbClr val="668013"/>
    </a:accent5>
    <a:accent6>
      <a:srgbClr val="BCA600"/>
    </a:accent6>
    <a:hlink>
      <a:srgbClr val="2F5496"/>
    </a:hlink>
    <a:folHlink>
      <a:srgbClr val="2F5496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Greppa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83BE"/>
    </a:accent1>
    <a:accent2>
      <a:srgbClr val="004165"/>
    </a:accent2>
    <a:accent3>
      <a:srgbClr val="DC5034"/>
    </a:accent3>
    <a:accent4>
      <a:srgbClr val="00B299"/>
    </a:accent4>
    <a:accent5>
      <a:srgbClr val="668013"/>
    </a:accent5>
    <a:accent6>
      <a:srgbClr val="BCA600"/>
    </a:accent6>
    <a:hlink>
      <a:srgbClr val="2F5496"/>
    </a:hlink>
    <a:folHlink>
      <a:srgbClr val="2F5496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table" Target="../tables/table7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Relationship Id="rId5" Type="http://schemas.openxmlformats.org/officeDocument/2006/relationships/comments" Target="../comments1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5"/>
  <sheetViews>
    <sheetView topLeftCell="A34" zoomScaleNormal="100" workbookViewId="0">
      <selection activeCell="J46" sqref="J46"/>
    </sheetView>
  </sheetViews>
  <sheetFormatPr defaultRowHeight="14" x14ac:dyDescent="0.3"/>
  <cols>
    <col min="1" max="1" width="11.08203125" customWidth="1"/>
    <col min="2" max="2" width="13.25" customWidth="1"/>
    <col min="3" max="3" width="10.25" customWidth="1"/>
    <col min="4" max="4" width="8.83203125" customWidth="1"/>
    <col min="5" max="5" width="18.83203125" customWidth="1"/>
    <col min="6" max="6" width="19.75" customWidth="1"/>
    <col min="7" max="7" width="19.58203125" customWidth="1"/>
    <col min="8" max="8" width="11.33203125" customWidth="1"/>
    <col min="9" max="9" width="13" customWidth="1"/>
  </cols>
  <sheetData>
    <row r="1" spans="1:9" ht="18" x14ac:dyDescent="0.4">
      <c r="A1" s="94" t="s">
        <v>32</v>
      </c>
    </row>
    <row r="2" spans="1:9" ht="15.5" x14ac:dyDescent="0.35">
      <c r="A2" s="1"/>
    </row>
    <row r="3" spans="1:9" x14ac:dyDescent="0.3">
      <c r="A3" s="124" t="s">
        <v>87</v>
      </c>
    </row>
    <row r="4" spans="1:9" x14ac:dyDescent="0.3">
      <c r="A4" s="123" t="s">
        <v>27</v>
      </c>
    </row>
    <row r="5" spans="1:9" x14ac:dyDescent="0.3">
      <c r="A5" s="123" t="s">
        <v>28</v>
      </c>
    </row>
    <row r="6" spans="1:9" x14ac:dyDescent="0.3">
      <c r="A6" s="123" t="s">
        <v>26</v>
      </c>
    </row>
    <row r="7" spans="1:9" x14ac:dyDescent="0.3">
      <c r="A7" s="123" t="s">
        <v>97</v>
      </c>
    </row>
    <row r="8" spans="1:9" x14ac:dyDescent="0.3">
      <c r="A8" s="123" t="s">
        <v>99</v>
      </c>
    </row>
    <row r="9" spans="1:9" x14ac:dyDescent="0.3">
      <c r="A9" s="123" t="s">
        <v>98</v>
      </c>
    </row>
    <row r="10" spans="1:9" ht="15" thickBot="1" x14ac:dyDescent="0.4">
      <c r="A10" s="7"/>
    </row>
    <row r="11" spans="1:9" ht="31" x14ac:dyDescent="0.3">
      <c r="A11" s="16" t="s">
        <v>9</v>
      </c>
      <c r="B11" s="16" t="s">
        <v>0</v>
      </c>
      <c r="C11" s="16" t="s">
        <v>1</v>
      </c>
      <c r="D11" s="16" t="s">
        <v>2</v>
      </c>
      <c r="E11" s="16" t="s">
        <v>3</v>
      </c>
      <c r="F11" s="5" t="s">
        <v>109</v>
      </c>
      <c r="G11" s="17" t="s">
        <v>4</v>
      </c>
      <c r="H11" s="5" t="s">
        <v>5</v>
      </c>
      <c r="I11" s="18" t="s">
        <v>6</v>
      </c>
    </row>
    <row r="12" spans="1:9" ht="15.5" x14ac:dyDescent="0.35">
      <c r="A12" s="19">
        <v>1994</v>
      </c>
      <c r="B12" s="20">
        <v>4090</v>
      </c>
      <c r="C12" s="21">
        <v>1717</v>
      </c>
      <c r="D12" s="21">
        <v>75</v>
      </c>
      <c r="E12" s="21">
        <f>B12+C12+H12-D12</f>
        <v>6158</v>
      </c>
      <c r="F12" s="22">
        <f>B12/E12</f>
        <v>0.66417668074050018</v>
      </c>
      <c r="G12" s="23">
        <f t="shared" ref="G12:G15" si="0">E12/I12*1000</f>
        <v>0.69847253652037045</v>
      </c>
      <c r="H12" s="112">
        <v>426</v>
      </c>
      <c r="I12" s="121">
        <v>8816381</v>
      </c>
    </row>
    <row r="13" spans="1:9" ht="15.5" x14ac:dyDescent="0.35">
      <c r="A13" s="24">
        <v>1995</v>
      </c>
      <c r="B13" s="25">
        <v>3490</v>
      </c>
      <c r="C13" s="26">
        <v>3055</v>
      </c>
      <c r="D13" s="26">
        <v>695.33333333333337</v>
      </c>
      <c r="E13" s="26">
        <f t="shared" ref="E13:E36" si="1">B13+C13+H13-D13</f>
        <v>6275.666666666667</v>
      </c>
      <c r="F13" s="27">
        <f>B13/E13</f>
        <v>0.5561162160726616</v>
      </c>
      <c r="G13" s="23">
        <f t="shared" si="0"/>
        <v>0.71011819034109513</v>
      </c>
      <c r="H13" s="112">
        <v>426</v>
      </c>
      <c r="I13" s="103">
        <v>8837496</v>
      </c>
    </row>
    <row r="14" spans="1:9" ht="15.5" x14ac:dyDescent="0.35">
      <c r="A14" s="28">
        <v>1996</v>
      </c>
      <c r="B14" s="25">
        <v>3650</v>
      </c>
      <c r="C14" s="29">
        <v>3232.666666666667</v>
      </c>
      <c r="D14" s="29">
        <v>182.66666666666669</v>
      </c>
      <c r="E14" s="26">
        <f t="shared" si="1"/>
        <v>7126</v>
      </c>
      <c r="F14" s="27">
        <f t="shared" ref="F14:F38" si="2">B14/E14</f>
        <v>0.51220881279820374</v>
      </c>
      <c r="G14" s="23">
        <f t="shared" si="0"/>
        <v>0.80569854776398298</v>
      </c>
      <c r="H14" s="112">
        <v>426</v>
      </c>
      <c r="I14" s="103">
        <v>8844499</v>
      </c>
    </row>
    <row r="15" spans="1:9" ht="15.5" x14ac:dyDescent="0.35">
      <c r="A15" s="28">
        <v>1997</v>
      </c>
      <c r="B15" s="25">
        <v>3513</v>
      </c>
      <c r="C15" s="29">
        <v>3559.3333333333335</v>
      </c>
      <c r="D15" s="29">
        <v>160.00000000000003</v>
      </c>
      <c r="E15" s="26">
        <f t="shared" si="1"/>
        <v>7338.3333333333339</v>
      </c>
      <c r="F15" s="27">
        <f t="shared" si="2"/>
        <v>0.47871905518964336</v>
      </c>
      <c r="G15" s="23">
        <f t="shared" si="0"/>
        <v>0.82941278968461407</v>
      </c>
      <c r="H15" s="112">
        <v>426</v>
      </c>
      <c r="I15" s="103">
        <v>8847625</v>
      </c>
    </row>
    <row r="16" spans="1:9" ht="15.5" x14ac:dyDescent="0.35">
      <c r="A16" s="28">
        <v>1998</v>
      </c>
      <c r="B16" s="25">
        <v>3489</v>
      </c>
      <c r="C16" s="29">
        <v>3766</v>
      </c>
      <c r="D16" s="29">
        <v>68.333333333333329</v>
      </c>
      <c r="E16" s="26">
        <f t="shared" si="1"/>
        <v>7612.666666666667</v>
      </c>
      <c r="F16" s="27">
        <f t="shared" si="2"/>
        <v>0.45831508888694278</v>
      </c>
      <c r="G16" s="23">
        <f>E16/I16*1000</f>
        <v>0.86009376219616385</v>
      </c>
      <c r="H16" s="112">
        <v>426</v>
      </c>
      <c r="I16" s="103">
        <v>8850973</v>
      </c>
    </row>
    <row r="17" spans="1:9" ht="15.5" x14ac:dyDescent="0.35">
      <c r="A17" s="28">
        <v>1999</v>
      </c>
      <c r="B17" s="25">
        <v>3661</v>
      </c>
      <c r="C17" s="29">
        <v>4447</v>
      </c>
      <c r="D17" s="29">
        <v>106.33333333333334</v>
      </c>
      <c r="E17" s="26">
        <f t="shared" si="1"/>
        <v>8427.6666666666661</v>
      </c>
      <c r="F17" s="27">
        <f t="shared" si="2"/>
        <v>0.43440256298698732</v>
      </c>
      <c r="G17" s="23">
        <f t="shared" ref="G17:G38" si="3">E17/I17*1000</f>
        <v>0.95143221349351614</v>
      </c>
      <c r="H17" s="112">
        <v>426</v>
      </c>
      <c r="I17" s="103">
        <v>8857874</v>
      </c>
    </row>
    <row r="18" spans="1:9" ht="15.5" x14ac:dyDescent="0.35">
      <c r="A18" s="28">
        <v>2000</v>
      </c>
      <c r="B18" s="25">
        <v>3917</v>
      </c>
      <c r="C18" s="29">
        <v>4278.666666666667</v>
      </c>
      <c r="D18" s="29">
        <v>227</v>
      </c>
      <c r="E18" s="26">
        <f t="shared" si="1"/>
        <v>8394.6666666666679</v>
      </c>
      <c r="F18" s="27">
        <f t="shared" si="2"/>
        <v>0.4666057814485387</v>
      </c>
      <c r="G18" s="23">
        <f t="shared" si="3"/>
        <v>0.94618615107937332</v>
      </c>
      <c r="H18" s="112">
        <v>426</v>
      </c>
      <c r="I18" s="103">
        <v>8872109</v>
      </c>
    </row>
    <row r="19" spans="1:9" ht="15.5" x14ac:dyDescent="0.35">
      <c r="A19" s="28">
        <v>2001</v>
      </c>
      <c r="B19" s="25">
        <v>3843</v>
      </c>
      <c r="C19" s="29">
        <v>5168.3333333333339</v>
      </c>
      <c r="D19" s="29">
        <v>153.33333333333334</v>
      </c>
      <c r="E19" s="26">
        <f t="shared" si="1"/>
        <v>9284</v>
      </c>
      <c r="F19" s="27">
        <f t="shared" si="2"/>
        <v>0.41393795777682035</v>
      </c>
      <c r="G19" s="23">
        <f t="shared" si="3"/>
        <v>1.0436198004487431</v>
      </c>
      <c r="H19" s="112">
        <v>426</v>
      </c>
      <c r="I19" s="103">
        <v>8895960</v>
      </c>
    </row>
    <row r="20" spans="1:9" ht="15.5" x14ac:dyDescent="0.35">
      <c r="A20" s="24">
        <v>2002</v>
      </c>
      <c r="B20" s="25">
        <v>3856</v>
      </c>
      <c r="C20" s="30">
        <v>4842.666666666667</v>
      </c>
      <c r="D20" s="30">
        <v>166.66666666666666</v>
      </c>
      <c r="E20" s="26">
        <f t="shared" si="1"/>
        <v>8958.0000000000018</v>
      </c>
      <c r="F20" s="27">
        <f t="shared" si="2"/>
        <v>0.43045322616655496</v>
      </c>
      <c r="G20" s="23">
        <f t="shared" si="3"/>
        <v>1.0037022022960782</v>
      </c>
      <c r="H20" s="112">
        <v>426</v>
      </c>
      <c r="I20" s="103">
        <v>8924958</v>
      </c>
    </row>
    <row r="21" spans="1:9" ht="15.5" x14ac:dyDescent="0.35">
      <c r="A21" s="24">
        <v>2003</v>
      </c>
      <c r="B21" s="25">
        <v>3749</v>
      </c>
      <c r="C21" s="30">
        <v>5797.666666666667</v>
      </c>
      <c r="D21" s="30">
        <v>181.33333333333334</v>
      </c>
      <c r="E21" s="26">
        <f t="shared" si="1"/>
        <v>9791.3333333333339</v>
      </c>
      <c r="F21" s="27">
        <f t="shared" si="2"/>
        <v>0.38288963028528628</v>
      </c>
      <c r="G21" s="23">
        <f t="shared" si="3"/>
        <v>1.0929987761345834</v>
      </c>
      <c r="H21" s="112">
        <v>426</v>
      </c>
      <c r="I21" s="103">
        <v>8958229</v>
      </c>
    </row>
    <row r="22" spans="1:9" ht="15.5" x14ac:dyDescent="0.35">
      <c r="A22" s="24">
        <v>2004</v>
      </c>
      <c r="B22" s="25">
        <v>3802</v>
      </c>
      <c r="C22" s="30">
        <v>4940.0000000000009</v>
      </c>
      <c r="D22" s="30">
        <v>245.00000000000003</v>
      </c>
      <c r="E22" s="26">
        <f t="shared" si="1"/>
        <v>8923</v>
      </c>
      <c r="F22" s="27">
        <f t="shared" si="2"/>
        <v>0.42608988008517312</v>
      </c>
      <c r="G22" s="23">
        <f t="shared" si="3"/>
        <v>0.99215758526878939</v>
      </c>
      <c r="H22" s="112">
        <v>426</v>
      </c>
      <c r="I22" s="103">
        <v>8993531</v>
      </c>
    </row>
    <row r="23" spans="1:9" ht="15.5" x14ac:dyDescent="0.35">
      <c r="A23" s="24">
        <v>2005</v>
      </c>
      <c r="B23" s="25">
        <v>4067</v>
      </c>
      <c r="C23" s="30">
        <v>6573</v>
      </c>
      <c r="D23" s="30">
        <v>474.66666666666669</v>
      </c>
      <c r="E23" s="26">
        <f t="shared" si="1"/>
        <v>10591.333333333334</v>
      </c>
      <c r="F23" s="27">
        <f t="shared" si="2"/>
        <v>0.38399320198904763</v>
      </c>
      <c r="G23" s="23">
        <f t="shared" si="3"/>
        <v>1.1729607265253916</v>
      </c>
      <c r="H23" s="112">
        <v>426</v>
      </c>
      <c r="I23" s="103">
        <v>9029572</v>
      </c>
    </row>
    <row r="24" spans="1:9" ht="15.5" x14ac:dyDescent="0.35">
      <c r="A24" s="24">
        <v>2006</v>
      </c>
      <c r="B24" s="25">
        <v>4205</v>
      </c>
      <c r="C24" s="30">
        <v>7619.0000000000009</v>
      </c>
      <c r="D24" s="30">
        <v>390.66666666666674</v>
      </c>
      <c r="E24" s="26">
        <f t="shared" si="1"/>
        <v>11859.333333333334</v>
      </c>
      <c r="F24" s="27">
        <f t="shared" si="2"/>
        <v>0.35457305076170664</v>
      </c>
      <c r="G24" s="23">
        <f t="shared" si="3"/>
        <v>1.3060214866193918</v>
      </c>
      <c r="H24" s="112">
        <v>426</v>
      </c>
      <c r="I24" s="103">
        <v>9080504</v>
      </c>
    </row>
    <row r="25" spans="1:9" ht="15.5" x14ac:dyDescent="0.35">
      <c r="A25" s="24">
        <v>2007</v>
      </c>
      <c r="B25" s="25">
        <v>4603</v>
      </c>
      <c r="C25" s="30">
        <v>7673.333333333333</v>
      </c>
      <c r="D25" s="30">
        <v>492.66666666666674</v>
      </c>
      <c r="E25" s="26">
        <f t="shared" si="1"/>
        <v>12209.666666666666</v>
      </c>
      <c r="F25" s="27">
        <f t="shared" si="2"/>
        <v>0.37699636899724265</v>
      </c>
      <c r="G25" s="23">
        <f t="shared" si="3"/>
        <v>1.3346681107565017</v>
      </c>
      <c r="H25" s="112">
        <v>426</v>
      </c>
      <c r="I25" s="103">
        <v>9148092</v>
      </c>
    </row>
    <row r="26" spans="1:9" ht="15.5" x14ac:dyDescent="0.35">
      <c r="A26" s="24">
        <v>2008</v>
      </c>
      <c r="B26" s="25">
        <v>4630</v>
      </c>
      <c r="C26" s="30">
        <v>8530.6666666666679</v>
      </c>
      <c r="D26" s="30">
        <v>495.00000000000006</v>
      </c>
      <c r="E26" s="26">
        <f t="shared" si="1"/>
        <v>13091.666666666668</v>
      </c>
      <c r="F26" s="27">
        <f t="shared" si="2"/>
        <v>0.35366008911521318</v>
      </c>
      <c r="G26" s="23">
        <f t="shared" si="3"/>
        <v>1.4199763685562314</v>
      </c>
      <c r="H26" s="112">
        <v>426</v>
      </c>
      <c r="I26" s="103">
        <v>9219637</v>
      </c>
    </row>
    <row r="27" spans="1:9" ht="15.5" x14ac:dyDescent="0.35">
      <c r="A27" s="24">
        <v>2009</v>
      </c>
      <c r="B27" s="25">
        <v>5063</v>
      </c>
      <c r="C27" s="30">
        <v>9768</v>
      </c>
      <c r="D27" s="30">
        <v>245.66666666666669</v>
      </c>
      <c r="E27" s="26">
        <f t="shared" si="1"/>
        <v>15011.333333333334</v>
      </c>
      <c r="F27" s="27">
        <f t="shared" si="2"/>
        <v>0.33727850068836879</v>
      </c>
      <c r="G27" s="23">
        <f t="shared" si="3"/>
        <v>1.61437964377466</v>
      </c>
      <c r="H27" s="112">
        <v>426</v>
      </c>
      <c r="I27" s="103">
        <v>9298515</v>
      </c>
    </row>
    <row r="28" spans="1:9" ht="15.5" x14ac:dyDescent="0.35">
      <c r="A28" s="24">
        <v>2010</v>
      </c>
      <c r="B28" s="25">
        <v>4993</v>
      </c>
      <c r="C28" s="30">
        <v>8205</v>
      </c>
      <c r="D28" s="30">
        <v>226.33333333333334</v>
      </c>
      <c r="E28" s="26">
        <f t="shared" si="1"/>
        <v>13436.666666666666</v>
      </c>
      <c r="F28" s="27">
        <f t="shared" si="2"/>
        <v>0.3715951376829571</v>
      </c>
      <c r="G28" s="23">
        <f t="shared" si="3"/>
        <v>1.432766702715091</v>
      </c>
      <c r="H28" s="112">
        <v>465</v>
      </c>
      <c r="I28" s="103">
        <v>9378126</v>
      </c>
    </row>
    <row r="29" spans="1:9" ht="15.5" x14ac:dyDescent="0.35">
      <c r="A29" s="24">
        <v>2011</v>
      </c>
      <c r="B29" s="25">
        <v>5068</v>
      </c>
      <c r="C29" s="30">
        <v>9366.6666666666679</v>
      </c>
      <c r="D29" s="30">
        <v>201.666666666667</v>
      </c>
      <c r="E29" s="26">
        <f t="shared" si="1"/>
        <v>14728</v>
      </c>
      <c r="F29" s="27">
        <f t="shared" si="2"/>
        <v>0.344106463878327</v>
      </c>
      <c r="G29" s="23">
        <f t="shared" si="3"/>
        <v>1.5586484058856758</v>
      </c>
      <c r="H29" s="112">
        <v>495</v>
      </c>
      <c r="I29" s="103">
        <v>9449212.5</v>
      </c>
    </row>
    <row r="30" spans="1:9" ht="15.5" x14ac:dyDescent="0.35">
      <c r="A30" s="24">
        <v>2012</v>
      </c>
      <c r="B30" s="25">
        <v>5030.1260000000002</v>
      </c>
      <c r="C30" s="30">
        <v>9897.2999999999993</v>
      </c>
      <c r="D30" s="30">
        <v>196.3</v>
      </c>
      <c r="E30" s="26">
        <f t="shared" si="1"/>
        <v>15218.126</v>
      </c>
      <c r="F30" s="27">
        <f t="shared" si="2"/>
        <v>0.33053517890441964</v>
      </c>
      <c r="G30" s="23">
        <f t="shared" si="3"/>
        <v>1.5986477682250955</v>
      </c>
      <c r="H30" s="112">
        <v>487</v>
      </c>
      <c r="I30" s="103">
        <v>9519374</v>
      </c>
    </row>
    <row r="31" spans="1:9" ht="15.5" x14ac:dyDescent="0.35">
      <c r="A31" s="24">
        <v>2013</v>
      </c>
      <c r="B31" s="25">
        <v>4890</v>
      </c>
      <c r="C31" s="30">
        <v>10720.7</v>
      </c>
      <c r="D31" s="30">
        <v>204.3</v>
      </c>
      <c r="E31" s="26">
        <f t="shared" si="1"/>
        <v>15880.400000000001</v>
      </c>
      <c r="F31" s="27">
        <f t="shared" si="2"/>
        <v>0.30792675247474871</v>
      </c>
      <c r="G31" s="23">
        <f t="shared" si="3"/>
        <v>1.6541431152948816</v>
      </c>
      <c r="H31" s="112">
        <v>474</v>
      </c>
      <c r="I31" s="103">
        <v>9600378.5</v>
      </c>
    </row>
    <row r="32" spans="1:9" ht="15.5" x14ac:dyDescent="0.35">
      <c r="A32" s="24">
        <v>2014</v>
      </c>
      <c r="B32" s="25">
        <v>5090</v>
      </c>
      <c r="C32" s="31">
        <v>11535.7</v>
      </c>
      <c r="D32" s="31">
        <v>370.3</v>
      </c>
      <c r="E32" s="26">
        <f t="shared" si="1"/>
        <v>16720.400000000001</v>
      </c>
      <c r="F32" s="27">
        <f t="shared" si="2"/>
        <v>0.30441855458003392</v>
      </c>
      <c r="G32" s="23">
        <f t="shared" si="3"/>
        <v>1.7244442216746834</v>
      </c>
      <c r="H32" s="112">
        <v>465</v>
      </c>
      <c r="I32" s="103">
        <v>9696109.5</v>
      </c>
    </row>
    <row r="33" spans="1:19" ht="15.5" x14ac:dyDescent="0.35">
      <c r="A33" s="24">
        <v>2015</v>
      </c>
      <c r="B33" s="25">
        <v>5120</v>
      </c>
      <c r="C33" s="26">
        <v>12171</v>
      </c>
      <c r="D33" s="26">
        <v>524.70000000000005</v>
      </c>
      <c r="E33" s="26">
        <f t="shared" si="1"/>
        <v>17242.3</v>
      </c>
      <c r="F33" s="27">
        <f t="shared" si="2"/>
        <v>0.29694414318275403</v>
      </c>
      <c r="G33" s="23">
        <f t="shared" si="3"/>
        <v>1.7595645189304501</v>
      </c>
      <c r="H33" s="112">
        <v>476</v>
      </c>
      <c r="I33" s="103">
        <v>9799186</v>
      </c>
      <c r="M33" s="11"/>
    </row>
    <row r="34" spans="1:19" ht="15.5" x14ac:dyDescent="0.35">
      <c r="A34" s="24">
        <v>2016</v>
      </c>
      <c r="B34" s="25">
        <v>5040</v>
      </c>
      <c r="C34" s="26">
        <v>13259.3</v>
      </c>
      <c r="D34" s="26">
        <v>296.7</v>
      </c>
      <c r="E34" s="26">
        <f t="shared" si="1"/>
        <v>18469.599999999999</v>
      </c>
      <c r="F34" s="27">
        <f t="shared" si="2"/>
        <v>0.27288084203231255</v>
      </c>
      <c r="G34" s="23">
        <f t="shared" si="3"/>
        <v>1.8612760043877483</v>
      </c>
      <c r="H34" s="112">
        <v>467</v>
      </c>
      <c r="I34" s="103">
        <v>9923085</v>
      </c>
    </row>
    <row r="35" spans="1:19" ht="15.5" x14ac:dyDescent="0.35">
      <c r="A35" s="24">
        <v>2017</v>
      </c>
      <c r="B35" s="25">
        <v>5260</v>
      </c>
      <c r="C35" s="26">
        <v>13680.7</v>
      </c>
      <c r="D35" s="26">
        <v>243</v>
      </c>
      <c r="E35" s="26">
        <f t="shared" si="1"/>
        <v>19151.7</v>
      </c>
      <c r="F35" s="27">
        <f t="shared" si="2"/>
        <v>0.27464924784744954</v>
      </c>
      <c r="G35" s="23">
        <f t="shared" si="3"/>
        <v>1.9041833381845099</v>
      </c>
      <c r="H35" s="112">
        <v>454</v>
      </c>
      <c r="I35" s="103">
        <v>10057697.5</v>
      </c>
    </row>
    <row r="36" spans="1:19" ht="15.5" x14ac:dyDescent="0.35">
      <c r="A36" s="24">
        <v>2018</v>
      </c>
      <c r="B36" s="25">
        <v>5600</v>
      </c>
      <c r="C36" s="26">
        <v>13104.7</v>
      </c>
      <c r="D36" s="26">
        <v>196.7</v>
      </c>
      <c r="E36" s="26">
        <f t="shared" si="1"/>
        <v>18911</v>
      </c>
      <c r="F36" s="27">
        <f t="shared" si="2"/>
        <v>0.29612394902437733</v>
      </c>
      <c r="G36" s="23">
        <f t="shared" si="3"/>
        <v>1.8585359412851632</v>
      </c>
      <c r="H36" s="112">
        <v>403</v>
      </c>
      <c r="I36" s="103">
        <v>10175213.5</v>
      </c>
    </row>
    <row r="37" spans="1:19" ht="15.5" x14ac:dyDescent="0.35">
      <c r="A37" s="24">
        <v>2019</v>
      </c>
      <c r="B37" s="25">
        <v>5090</v>
      </c>
      <c r="C37" s="26">
        <v>11925</v>
      </c>
      <c r="D37" s="26">
        <v>158</v>
      </c>
      <c r="E37" s="26">
        <f>B37+C37+H37-D37</f>
        <v>17301</v>
      </c>
      <c r="F37" s="27">
        <f t="shared" si="2"/>
        <v>0.29420264724582396</v>
      </c>
      <c r="G37" s="23">
        <f t="shared" si="3"/>
        <v>1.683158886754957</v>
      </c>
      <c r="H37" s="112">
        <v>444</v>
      </c>
      <c r="I37" s="103">
        <v>10278887</v>
      </c>
      <c r="L37" s="125"/>
      <c r="M37" s="125"/>
      <c r="N37" s="125"/>
      <c r="O37" s="125"/>
      <c r="P37" s="125"/>
      <c r="Q37" s="125"/>
      <c r="R37" s="125"/>
      <c r="S37" s="125"/>
    </row>
    <row r="38" spans="1:19" ht="15.5" x14ac:dyDescent="0.35">
      <c r="A38" s="24">
        <v>2020</v>
      </c>
      <c r="B38" s="25">
        <v>4860</v>
      </c>
      <c r="C38" s="26">
        <v>12153</v>
      </c>
      <c r="D38" s="26">
        <v>147.69999999999999</v>
      </c>
      <c r="E38" s="26">
        <f t="shared" ref="E38" si="4">B38+C38+H38-D38</f>
        <v>17288.3</v>
      </c>
      <c r="F38" s="27">
        <f t="shared" si="2"/>
        <v>0.28111497371054411</v>
      </c>
      <c r="G38" s="23">
        <f t="shared" si="3"/>
        <v>1.6698118364887735</v>
      </c>
      <c r="H38" s="112">
        <v>423</v>
      </c>
      <c r="I38" s="103">
        <v>10353442</v>
      </c>
    </row>
    <row r="39" spans="1:19" ht="15.5" x14ac:dyDescent="0.35">
      <c r="A39" s="24">
        <v>2021</v>
      </c>
      <c r="B39" s="25">
        <v>4720</v>
      </c>
      <c r="C39" s="26">
        <v>10504</v>
      </c>
      <c r="D39" s="26">
        <v>158.69999999999999</v>
      </c>
      <c r="E39" s="26">
        <f t="shared" ref="E39" si="5">B39+C39+H39-D39</f>
        <v>15520.3</v>
      </c>
      <c r="F39" s="27">
        <f t="shared" ref="F39" si="6">B39/E39</f>
        <v>0.30411783277385102</v>
      </c>
      <c r="G39" s="23">
        <f t="shared" ref="G39" si="7">E39/I39*1000</f>
        <v>1.4900712719379832</v>
      </c>
      <c r="H39" s="112">
        <v>455</v>
      </c>
      <c r="I39" s="103">
        <v>10415810.5</v>
      </c>
    </row>
    <row r="40" spans="1:19" ht="15.5" x14ac:dyDescent="0.35">
      <c r="A40" s="24">
        <v>2022</v>
      </c>
      <c r="B40" s="25">
        <v>4670</v>
      </c>
      <c r="C40" s="26">
        <v>11629.3</v>
      </c>
      <c r="D40" s="26">
        <v>203.3</v>
      </c>
      <c r="E40" s="26">
        <f>B40+C40+H40-D40</f>
        <v>16520</v>
      </c>
      <c r="F40" s="27">
        <f>B40/E40</f>
        <v>0.28268765133171914</v>
      </c>
      <c r="G40" s="23">
        <f>E40/I40*1000</f>
        <v>1.5752925471784385</v>
      </c>
      <c r="H40" s="112">
        <v>424</v>
      </c>
      <c r="I40" s="103">
        <v>10486941</v>
      </c>
    </row>
    <row r="41" spans="1:19" ht="15.5" x14ac:dyDescent="0.35">
      <c r="A41" s="24">
        <v>2023</v>
      </c>
      <c r="B41" s="25">
        <v>4730</v>
      </c>
      <c r="C41" s="26">
        <v>11726.7</v>
      </c>
      <c r="D41" s="26">
        <v>211.7</v>
      </c>
      <c r="E41" s="26">
        <f>B41+C41+H41-D41</f>
        <v>16638</v>
      </c>
      <c r="F41" s="27">
        <f>B41/E41</f>
        <v>0.28428897704050965</v>
      </c>
      <c r="G41" s="23">
        <f>E41/I41*1000</f>
        <v>1.579062530563017</v>
      </c>
      <c r="H41" s="112">
        <v>393</v>
      </c>
      <c r="I41" s="103">
        <v>10536631.5</v>
      </c>
    </row>
    <row r="42" spans="1:19" ht="15.5" x14ac:dyDescent="0.35">
      <c r="A42" s="24">
        <v>2024</v>
      </c>
      <c r="B42" s="25">
        <v>4170</v>
      </c>
      <c r="C42" s="26">
        <v>12061</v>
      </c>
      <c r="D42" s="26">
        <v>176.3</v>
      </c>
      <c r="E42" s="26">
        <f>B42+C42+H42-D42</f>
        <v>16463.7</v>
      </c>
      <c r="F42" s="27">
        <f>B42/E42</f>
        <v>0.25328449862424607</v>
      </c>
      <c r="G42" s="23">
        <f>E42/I42*1000</f>
        <v>1.5576304682385518</v>
      </c>
      <c r="H42" s="112">
        <v>409</v>
      </c>
      <c r="I42" s="103">
        <v>10569708.5</v>
      </c>
    </row>
    <row r="43" spans="1:19" ht="15.5" x14ac:dyDescent="0.35">
      <c r="A43" s="24">
        <v>2025</v>
      </c>
      <c r="B43" s="25">
        <v>3900</v>
      </c>
      <c r="C43" s="26">
        <v>12874</v>
      </c>
      <c r="D43" s="26">
        <v>128</v>
      </c>
      <c r="E43" s="26">
        <f>B43+C43+H43-D43</f>
        <v>17096</v>
      </c>
      <c r="F43" s="27">
        <f>B43/E43</f>
        <v>0.22812353766963031</v>
      </c>
      <c r="G43" s="23">
        <f>E43/I43*1000</f>
        <v>1.6133446325337701</v>
      </c>
      <c r="H43" s="112">
        <v>450</v>
      </c>
      <c r="I43" s="122">
        <v>10596620</v>
      </c>
    </row>
    <row r="44" spans="1:19" ht="14.5" x14ac:dyDescent="0.3">
      <c r="A44" s="3" t="s">
        <v>7</v>
      </c>
    </row>
    <row r="45" spans="1:19" x14ac:dyDescent="0.3">
      <c r="B45" s="125"/>
      <c r="C45" s="125"/>
      <c r="D45" s="125"/>
      <c r="E45" s="125"/>
      <c r="F45" s="125"/>
      <c r="G45" s="125"/>
      <c r="H45" s="125"/>
    </row>
  </sheetData>
  <pageMargins left="0.7" right="0.7" top="1.3571428571428572" bottom="0.75" header="0.3" footer="0.3"/>
  <pageSetup paperSize="9" orientation="portrait" r:id="rId1"/>
  <headerFooter>
    <oddHeader>&amp;L&amp;G</oddHeader>
  </headerFooter>
  <drawing r:id="rId2"/>
  <legacyDrawingHF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47AD1-8B57-4862-83B4-A9B3F3F9EB7A}">
  <dimension ref="A1:I24"/>
  <sheetViews>
    <sheetView tabSelected="1" topLeftCell="A5" zoomScaleNormal="100" workbookViewId="0">
      <selection activeCell="K21" sqref="K21"/>
    </sheetView>
  </sheetViews>
  <sheetFormatPr defaultRowHeight="14" x14ac:dyDescent="0.3"/>
  <cols>
    <col min="1" max="1" width="24.08203125" customWidth="1"/>
    <col min="2" max="2" width="13.58203125" customWidth="1"/>
    <col min="3" max="3" width="10.83203125" customWidth="1"/>
    <col min="4" max="4" width="11" customWidth="1"/>
    <col min="5" max="5" width="19" customWidth="1"/>
    <col min="6" max="6" width="19.1640625" customWidth="1"/>
    <col min="7" max="7" width="18.33203125" customWidth="1"/>
    <col min="8" max="8" width="11.33203125" customWidth="1"/>
    <col min="9" max="9" width="13" customWidth="1"/>
  </cols>
  <sheetData>
    <row r="1" spans="1:9" ht="18" x14ac:dyDescent="0.4">
      <c r="A1" s="94" t="s">
        <v>32</v>
      </c>
    </row>
    <row r="2" spans="1:9" ht="18" x14ac:dyDescent="0.4">
      <c r="A2" s="94"/>
    </row>
    <row r="3" spans="1:9" ht="15.5" x14ac:dyDescent="0.35">
      <c r="A3" s="1" t="s">
        <v>8</v>
      </c>
    </row>
    <row r="4" spans="1:9" ht="14.5" thickBot="1" x14ac:dyDescent="0.35">
      <c r="B4" s="2"/>
      <c r="C4" s="2"/>
      <c r="D4" s="2"/>
      <c r="E4" s="2"/>
      <c r="F4" s="2"/>
      <c r="G4" s="2"/>
      <c r="H4" s="2"/>
      <c r="I4" s="2"/>
    </row>
    <row r="5" spans="1:9" s="4" customFormat="1" ht="31" x14ac:dyDescent="0.3">
      <c r="A5" s="5" t="s">
        <v>9</v>
      </c>
      <c r="B5" s="5" t="s">
        <v>0</v>
      </c>
      <c r="C5" s="5" t="s">
        <v>1</v>
      </c>
      <c r="D5" s="5" t="s">
        <v>2</v>
      </c>
      <c r="E5" s="5" t="s">
        <v>3</v>
      </c>
      <c r="F5" s="5" t="s">
        <v>109</v>
      </c>
      <c r="G5" s="5" t="s">
        <v>4</v>
      </c>
      <c r="H5" s="5" t="s">
        <v>5</v>
      </c>
      <c r="I5" s="6" t="s">
        <v>6</v>
      </c>
    </row>
    <row r="6" spans="1:9" ht="15.5" x14ac:dyDescent="0.35">
      <c r="A6" s="24">
        <v>2020</v>
      </c>
      <c r="B6" s="25">
        <v>4860</v>
      </c>
      <c r="C6" s="30">
        <v>12153</v>
      </c>
      <c r="D6" s="30">
        <v>147.69999999999999</v>
      </c>
      <c r="E6" s="26">
        <f>B6+C6+Kvartalsbalans267[[#This Row],[Hemslakt]]-D6</f>
        <v>17288.3</v>
      </c>
      <c r="F6" s="27">
        <f>B6/E6</f>
        <v>0.28111497371054411</v>
      </c>
      <c r="G6" s="23">
        <f t="shared" ref="G6:G9" si="0">E6/I6*1000</f>
        <v>1.6698118364887735</v>
      </c>
      <c r="H6" s="112">
        <v>423</v>
      </c>
      <c r="I6" s="103">
        <v>10353442</v>
      </c>
    </row>
    <row r="7" spans="1:9" ht="15.5" x14ac:dyDescent="0.35">
      <c r="A7" s="24">
        <v>2021</v>
      </c>
      <c r="B7" s="25">
        <v>4720</v>
      </c>
      <c r="C7" s="30">
        <v>10504</v>
      </c>
      <c r="D7" s="30">
        <v>158.69999999999999</v>
      </c>
      <c r="E7" s="26">
        <f>B7+C7+Kvartalsbalans267[[#This Row],[Hemslakt]]-D7</f>
        <v>15520.3</v>
      </c>
      <c r="F7" s="27">
        <f t="shared" ref="F7:F9" si="1">B7/E7</f>
        <v>0.30411783277385102</v>
      </c>
      <c r="G7" s="23">
        <f t="shared" si="0"/>
        <v>1.4900712719379832</v>
      </c>
      <c r="H7" s="112">
        <v>455</v>
      </c>
      <c r="I7" s="103">
        <v>10415810.5</v>
      </c>
    </row>
    <row r="8" spans="1:9" ht="15.5" x14ac:dyDescent="0.35">
      <c r="A8" s="24">
        <v>2022</v>
      </c>
      <c r="B8" s="25">
        <v>4670</v>
      </c>
      <c r="C8" s="30">
        <v>11604.3</v>
      </c>
      <c r="D8" s="30">
        <v>203.3</v>
      </c>
      <c r="E8" s="26">
        <f>B8+C8+Kvartalsbalans267[[#This Row],[Hemslakt]]-D8</f>
        <v>16495</v>
      </c>
      <c r="F8" s="27">
        <f t="shared" si="1"/>
        <v>0.28311609578660202</v>
      </c>
      <c r="G8" s="23">
        <f t="shared" si="0"/>
        <v>1.5729086298854928</v>
      </c>
      <c r="H8" s="112">
        <v>424</v>
      </c>
      <c r="I8" s="103">
        <v>10486941</v>
      </c>
    </row>
    <row r="9" spans="1:9" ht="15.5" x14ac:dyDescent="0.35">
      <c r="A9" s="24">
        <v>2023</v>
      </c>
      <c r="B9" s="25">
        <v>4730</v>
      </c>
      <c r="C9" s="30">
        <v>11726.7</v>
      </c>
      <c r="D9" s="30">
        <v>211.7</v>
      </c>
      <c r="E9" s="26">
        <f>B9+C9+Kvartalsbalans267[[#This Row],[Hemslakt]]-D9</f>
        <v>16638</v>
      </c>
      <c r="F9" s="27">
        <f t="shared" si="1"/>
        <v>0.28428897704050965</v>
      </c>
      <c r="G9" s="23">
        <f t="shared" si="0"/>
        <v>1.579062530563017</v>
      </c>
      <c r="H9" s="112">
        <v>393</v>
      </c>
      <c r="I9" s="103">
        <v>10536631.5</v>
      </c>
    </row>
    <row r="10" spans="1:9" ht="15.5" x14ac:dyDescent="0.35">
      <c r="A10" s="24">
        <v>2024</v>
      </c>
      <c r="B10" s="25">
        <v>4170</v>
      </c>
      <c r="C10" s="26">
        <v>12061</v>
      </c>
      <c r="D10" s="26">
        <v>176.3</v>
      </c>
      <c r="E10" s="26">
        <f>B10+C10+Kvartalsbalans267[[#This Row],[Hemslakt]]-D10</f>
        <v>16463.7</v>
      </c>
      <c r="F10" s="27">
        <f t="shared" ref="F10" si="2">B10/E10</f>
        <v>0.25328449862424607</v>
      </c>
      <c r="G10" s="23">
        <f t="shared" ref="G10" si="3">E10/I10*1000</f>
        <v>1.5576304682385518</v>
      </c>
      <c r="H10" s="112">
        <v>409</v>
      </c>
      <c r="I10" s="103">
        <v>10569708.5</v>
      </c>
    </row>
    <row r="11" spans="1:9" ht="16" thickBot="1" x14ac:dyDescent="0.35">
      <c r="A11" s="60" t="s">
        <v>100</v>
      </c>
      <c r="B11" s="61">
        <f>SUM(B10-B9)/B9</f>
        <v>-0.11839323467230443</v>
      </c>
      <c r="C11" s="61">
        <f t="shared" ref="C11:I11" si="4">SUM(C10-C9)/C9</f>
        <v>2.8507593781711756E-2</v>
      </c>
      <c r="D11" s="61">
        <f t="shared" si="4"/>
        <v>-0.16721776098252233</v>
      </c>
      <c r="E11" s="61">
        <f t="shared" si="4"/>
        <v>-1.0476018752253832E-2</v>
      </c>
      <c r="F11" s="61">
        <f t="shared" si="4"/>
        <v>-0.10905972767226078</v>
      </c>
      <c r="G11" s="61">
        <f t="shared" si="4"/>
        <v>-1.3572649537079212E-2</v>
      </c>
      <c r="H11" s="61">
        <f t="shared" si="4"/>
        <v>4.0712468193384227E-2</v>
      </c>
      <c r="I11" s="61">
        <f t="shared" si="4"/>
        <v>3.1392385697459383E-3</v>
      </c>
    </row>
    <row r="12" spans="1:9" ht="15.5" x14ac:dyDescent="0.35">
      <c r="A12" s="62" t="s">
        <v>86</v>
      </c>
      <c r="B12" s="63">
        <v>730</v>
      </c>
      <c r="C12" s="64">
        <v>4018</v>
      </c>
      <c r="D12" s="64">
        <v>88.3</v>
      </c>
      <c r="E12" s="64">
        <f>B12+C12+Kvartalsbalans267[[#This Row],[Hemslakt]]-D12</f>
        <v>4761.95</v>
      </c>
      <c r="F12" s="65">
        <f t="shared" ref="F12:F13" si="5">B12/E12</f>
        <v>0.15329854366383519</v>
      </c>
      <c r="G12" s="66">
        <f t="shared" ref="G12:G13" si="6">E12/I12*1000</f>
        <v>0.45224402097590949</v>
      </c>
      <c r="H12" s="63">
        <f>H10/4</f>
        <v>102.25</v>
      </c>
      <c r="I12" s="104">
        <v>10529603</v>
      </c>
    </row>
    <row r="13" spans="1:9" ht="15.5" x14ac:dyDescent="0.35">
      <c r="A13" s="62" t="s">
        <v>102</v>
      </c>
      <c r="B13" s="64">
        <v>590</v>
      </c>
      <c r="C13" s="64">
        <v>3068.3</v>
      </c>
      <c r="D13" s="64">
        <v>30.3</v>
      </c>
      <c r="E13" s="64">
        <f>B13+C13+Kvartalsbalans267[[#This Row],[Hemslakt]]-D13</f>
        <v>3740.5</v>
      </c>
      <c r="F13" s="65">
        <f t="shared" si="5"/>
        <v>0.15773292340596176</v>
      </c>
      <c r="G13" s="66">
        <f t="shared" si="6"/>
        <v>0.35328203306088918</v>
      </c>
      <c r="H13" s="63">
        <v>112.5</v>
      </c>
      <c r="I13" s="105">
        <v>10587858</v>
      </c>
    </row>
    <row r="14" spans="1:9" ht="16" thickBot="1" x14ac:dyDescent="0.35">
      <c r="A14" s="67" t="s">
        <v>101</v>
      </c>
      <c r="B14" s="68">
        <f t="shared" ref="B14:I14" si="7">SUM(B13-B12)/B12</f>
        <v>-0.19178082191780821</v>
      </c>
      <c r="C14" s="68">
        <f t="shared" si="7"/>
        <v>-0.23636137381781977</v>
      </c>
      <c r="D14" s="68">
        <f t="shared" si="7"/>
        <v>-0.6568516421291053</v>
      </c>
      <c r="E14" s="68">
        <f t="shared" si="7"/>
        <v>-0.21450246222660882</v>
      </c>
      <c r="F14" s="68">
        <f t="shared" si="7"/>
        <v>2.892643097673921E-2</v>
      </c>
      <c r="G14" s="68">
        <f t="shared" si="7"/>
        <v>-0.21882431458456342</v>
      </c>
      <c r="H14" s="113">
        <f t="shared" si="7"/>
        <v>0.10024449877750612</v>
      </c>
      <c r="I14" s="68">
        <f t="shared" si="7"/>
        <v>5.5324972840856395E-3</v>
      </c>
    </row>
    <row r="15" spans="1:9" ht="15.5" x14ac:dyDescent="0.35">
      <c r="A15" s="69" t="s">
        <v>88</v>
      </c>
      <c r="B15" s="70">
        <v>1570</v>
      </c>
      <c r="C15" s="71">
        <v>6964.7</v>
      </c>
      <c r="D15" s="71">
        <v>118</v>
      </c>
      <c r="E15" s="72">
        <f>B15+C15+Kvartalsbalans267[[#This Row],[Hemslakt]]-D15</f>
        <v>8621.2000000000007</v>
      </c>
      <c r="F15" s="73">
        <f t="shared" ref="F15:F16" si="8">B15/E15</f>
        <v>0.18210921913422723</v>
      </c>
      <c r="G15" s="74">
        <f t="shared" ref="G15:G16" si="9">E15/I15*1000</f>
        <v>0.8170438539844489</v>
      </c>
      <c r="H15" s="114">
        <f>H10/2</f>
        <v>204.5</v>
      </c>
      <c r="I15" s="106">
        <v>10551698</v>
      </c>
    </row>
    <row r="16" spans="1:9" ht="15.5" x14ac:dyDescent="0.35">
      <c r="A16" s="69" t="s">
        <v>103</v>
      </c>
      <c r="B16" s="71">
        <v>1460</v>
      </c>
      <c r="C16" s="70">
        <v>7254.3</v>
      </c>
      <c r="D16" s="71">
        <v>69</v>
      </c>
      <c r="E16" s="72">
        <f>B16+C16+Kvartalsbalans267[[#This Row],[Hemslakt]]-D16</f>
        <v>8870.2999999999993</v>
      </c>
      <c r="F16" s="73">
        <f t="shared" si="8"/>
        <v>0.16459420763672031</v>
      </c>
      <c r="G16" s="75">
        <f t="shared" si="9"/>
        <v>0.83758303429545733</v>
      </c>
      <c r="H16" s="115">
        <f>H13*2</f>
        <v>225</v>
      </c>
      <c r="I16" s="107">
        <v>10590353</v>
      </c>
    </row>
    <row r="17" spans="1:9" ht="19" customHeight="1" thickBot="1" x14ac:dyDescent="0.35">
      <c r="A17" s="76" t="s">
        <v>104</v>
      </c>
      <c r="B17" s="77">
        <f t="shared" ref="B17:I17" si="10">SUM(B16-B15)/B15</f>
        <v>-7.0063694267515922E-2</v>
      </c>
      <c r="C17" s="77">
        <f t="shared" si="10"/>
        <v>4.1581116200267117E-2</v>
      </c>
      <c r="D17" s="77">
        <f t="shared" si="10"/>
        <v>-0.4152542372881356</v>
      </c>
      <c r="E17" s="77">
        <f t="shared" si="10"/>
        <v>2.8893889481742509E-2</v>
      </c>
      <c r="F17" s="77">
        <f t="shared" si="10"/>
        <v>-9.6178609632042486E-2</v>
      </c>
      <c r="G17" s="77">
        <f t="shared" si="10"/>
        <v>2.5138406232230664E-2</v>
      </c>
      <c r="H17" s="116">
        <f t="shared" si="10"/>
        <v>0.10024449877750612</v>
      </c>
      <c r="I17" s="77">
        <f t="shared" si="10"/>
        <v>3.6633914276166736E-3</v>
      </c>
    </row>
    <row r="18" spans="1:9" ht="15.5" x14ac:dyDescent="0.35">
      <c r="A18" s="78" t="s">
        <v>89</v>
      </c>
      <c r="B18" s="79">
        <v>2750</v>
      </c>
      <c r="C18" s="80">
        <v>9553</v>
      </c>
      <c r="D18" s="80">
        <v>137.69999999999999</v>
      </c>
      <c r="E18" s="81">
        <f>B18+C18+Kvartalsbalans267[[#This Row],[Hemslakt]]-D18</f>
        <v>12472.05</v>
      </c>
      <c r="F18" s="82">
        <f t="shared" ref="F18:F19" si="11">B18/E18</f>
        <v>0.22049302239808213</v>
      </c>
      <c r="G18" s="83">
        <f t="shared" ref="G18:G19" si="12">E18/I18*1000</f>
        <v>1.1803820383143733</v>
      </c>
      <c r="H18" s="117">
        <f>H10/4*3</f>
        <v>306.75</v>
      </c>
      <c r="I18" s="108">
        <v>10566113</v>
      </c>
    </row>
    <row r="19" spans="1:9" ht="15.5" x14ac:dyDescent="0.35">
      <c r="A19" s="78" t="s">
        <v>105</v>
      </c>
      <c r="B19" s="80">
        <v>2520</v>
      </c>
      <c r="C19" s="79">
        <v>10361.700000000001</v>
      </c>
      <c r="D19" s="80">
        <v>94.3</v>
      </c>
      <c r="E19" s="81">
        <f>B19+C19+Kvartalsbalans267[[#This Row],[Hemslakt]]-D19</f>
        <v>13124.900000000001</v>
      </c>
      <c r="F19" s="82">
        <f t="shared" si="11"/>
        <v>0.19200146286828851</v>
      </c>
      <c r="G19" s="83">
        <f t="shared" si="12"/>
        <v>1.2383453127447226</v>
      </c>
      <c r="H19" s="117">
        <f>H13*3</f>
        <v>337.5</v>
      </c>
      <c r="I19" s="109">
        <v>10598740</v>
      </c>
    </row>
    <row r="20" spans="1:9" ht="18" customHeight="1" thickBot="1" x14ac:dyDescent="0.35">
      <c r="A20" s="84" t="s">
        <v>106</v>
      </c>
      <c r="B20" s="85">
        <f t="shared" ref="B20:I20" si="13">SUM(B19-B18)/B18</f>
        <v>-8.3636363636363634E-2</v>
      </c>
      <c r="C20" s="85">
        <f t="shared" si="13"/>
        <v>8.4654035381555609E-2</v>
      </c>
      <c r="D20" s="85">
        <f t="shared" si="13"/>
        <v>-0.31517792302106024</v>
      </c>
      <c r="E20" s="85">
        <f t="shared" si="13"/>
        <v>5.2345043517304873E-2</v>
      </c>
      <c r="F20" s="85">
        <f t="shared" si="13"/>
        <v>-0.12921751092129546</v>
      </c>
      <c r="G20" s="85">
        <f t="shared" si="13"/>
        <v>4.9105520542419387E-2</v>
      </c>
      <c r="H20" s="118">
        <f t="shared" si="13"/>
        <v>0.10024449877750612</v>
      </c>
      <c r="I20" s="85">
        <f t="shared" si="13"/>
        <v>3.0878905042942472E-3</v>
      </c>
    </row>
    <row r="21" spans="1:9" ht="15.5" x14ac:dyDescent="0.35">
      <c r="A21" s="86" t="s">
        <v>90</v>
      </c>
      <c r="B21" s="87">
        <v>4170</v>
      </c>
      <c r="C21" s="87">
        <v>12061</v>
      </c>
      <c r="D21" s="87">
        <v>176.3</v>
      </c>
      <c r="E21" s="87">
        <f>B21+C21+Kvartalsbalans267[[#This Row],[Hemslakt]]-D21</f>
        <v>16463.7</v>
      </c>
      <c r="F21" s="88">
        <f t="shared" ref="F21:F22" si="14">B21/E21</f>
        <v>0.25328449862424607</v>
      </c>
      <c r="G21" s="89">
        <f t="shared" ref="G21:G22" si="15">E21/I21*1000</f>
        <v>1.5576304682385518</v>
      </c>
      <c r="H21" s="119">
        <v>409</v>
      </c>
      <c r="I21" s="110">
        <v>10569708.5</v>
      </c>
    </row>
    <row r="22" spans="1:9" ht="15.5" x14ac:dyDescent="0.35">
      <c r="A22" s="90" t="s">
        <v>107</v>
      </c>
      <c r="B22" s="91">
        <v>3900</v>
      </c>
      <c r="C22" s="91">
        <v>12874</v>
      </c>
      <c r="D22" s="91">
        <v>128</v>
      </c>
      <c r="E22" s="87">
        <f>B22+C22+Kvartalsbalans267[[#This Row],[Hemslakt]]-D22</f>
        <v>17096</v>
      </c>
      <c r="F22" s="88">
        <f t="shared" si="14"/>
        <v>0.22812353766963031</v>
      </c>
      <c r="G22" s="89">
        <f t="shared" si="15"/>
        <v>1.6133446325337701</v>
      </c>
      <c r="H22" s="119">
        <f>H13*4</f>
        <v>450</v>
      </c>
      <c r="I22" s="111">
        <v>10596620</v>
      </c>
    </row>
    <row r="23" spans="1:9" ht="15.5" x14ac:dyDescent="0.35">
      <c r="A23" s="92" t="s">
        <v>108</v>
      </c>
      <c r="B23" s="93">
        <f t="shared" ref="B23:I23" si="16">SUM(B22-B21)/B21</f>
        <v>-6.4748201438848921E-2</v>
      </c>
      <c r="C23" s="93">
        <f t="shared" si="16"/>
        <v>6.7407345991211343E-2</v>
      </c>
      <c r="D23" s="93">
        <f t="shared" si="16"/>
        <v>-0.27396483267158256</v>
      </c>
      <c r="E23" s="93">
        <f t="shared" si="16"/>
        <v>3.8405704671489349E-2</v>
      </c>
      <c r="F23" s="93">
        <f t="shared" si="16"/>
        <v>-9.9338732102759578E-2</v>
      </c>
      <c r="G23" s="93">
        <f t="shared" si="16"/>
        <v>3.5768537808728657E-2</v>
      </c>
      <c r="H23" s="120">
        <f t="shared" si="16"/>
        <v>0.10024449877750612</v>
      </c>
      <c r="I23" s="93">
        <f t="shared" si="16"/>
        <v>2.5460967064512706E-3</v>
      </c>
    </row>
    <row r="24" spans="1:9" ht="14.5" x14ac:dyDescent="0.3">
      <c r="A24" s="3" t="s">
        <v>7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3C31D948-DE71-4452-B8EA-03627A430CD6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B11:I11</xm:sqref>
        </x14:conditionalFormatting>
        <x14:conditionalFormatting xmlns:xm="http://schemas.microsoft.com/office/excel/2006/main">
          <x14:cfRule type="iconSet" priority="4" id="{3B00A9D9-0AEB-4277-BA77-A746493C8EB4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B14:I14</xm:sqref>
        </x14:conditionalFormatting>
        <x14:conditionalFormatting xmlns:xm="http://schemas.microsoft.com/office/excel/2006/main">
          <x14:cfRule type="iconSet" priority="3" id="{9BAC1557-0BA5-4BD6-AD46-10C2F3CE7CD5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B17:I17</xm:sqref>
        </x14:conditionalFormatting>
        <x14:conditionalFormatting xmlns:xm="http://schemas.microsoft.com/office/excel/2006/main">
          <x14:cfRule type="iconSet" priority="2" id="{D88FD751-3A59-4F5F-A2E4-1E518B33ED87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B20:I20</xm:sqref>
        </x14:conditionalFormatting>
        <x14:conditionalFormatting xmlns:xm="http://schemas.microsoft.com/office/excel/2006/main">
          <x14:cfRule type="iconSet" priority="1" id="{5C08B13E-529F-4BCF-AF9C-C0B16E2FED3E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B23:I23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73E09-0775-4772-A219-653D6A40402B}">
  <dimension ref="A1:I24"/>
  <sheetViews>
    <sheetView topLeftCell="A2" zoomScaleNormal="100" workbookViewId="0">
      <selection activeCell="C15" sqref="C15:D15"/>
    </sheetView>
  </sheetViews>
  <sheetFormatPr defaultRowHeight="14" x14ac:dyDescent="0.3"/>
  <cols>
    <col min="1" max="1" width="22.58203125" customWidth="1"/>
    <col min="2" max="2" width="13.58203125" customWidth="1"/>
    <col min="3" max="3" width="10.83203125" customWidth="1"/>
    <col min="4" max="4" width="11" customWidth="1"/>
    <col min="5" max="5" width="19" customWidth="1"/>
    <col min="6" max="6" width="19.1640625" customWidth="1"/>
    <col min="7" max="7" width="18.33203125" customWidth="1"/>
    <col min="8" max="8" width="11.33203125" customWidth="1"/>
    <col min="9" max="9" width="13" customWidth="1"/>
  </cols>
  <sheetData>
    <row r="1" spans="1:9" ht="18" x14ac:dyDescent="0.4">
      <c r="A1" s="94" t="s">
        <v>32</v>
      </c>
    </row>
    <row r="2" spans="1:9" ht="18" x14ac:dyDescent="0.4">
      <c r="A2" s="94"/>
    </row>
    <row r="3" spans="1:9" ht="15.5" x14ac:dyDescent="0.35">
      <c r="A3" s="1" t="s">
        <v>8</v>
      </c>
    </row>
    <row r="4" spans="1:9" ht="14.5" thickBot="1" x14ac:dyDescent="0.35">
      <c r="B4" s="2"/>
      <c r="C4" s="2"/>
      <c r="D4" s="2"/>
      <c r="E4" s="2"/>
      <c r="F4" s="2"/>
      <c r="G4" s="2"/>
      <c r="H4" s="2"/>
      <c r="I4" s="2"/>
    </row>
    <row r="5" spans="1:9" s="4" customFormat="1" ht="31" x14ac:dyDescent="0.3">
      <c r="A5" s="5" t="s">
        <v>9</v>
      </c>
      <c r="B5" s="5" t="s">
        <v>0</v>
      </c>
      <c r="C5" s="5" t="s">
        <v>1</v>
      </c>
      <c r="D5" s="5" t="s">
        <v>2</v>
      </c>
      <c r="E5" s="5" t="s">
        <v>3</v>
      </c>
      <c r="F5" s="5" t="s">
        <v>109</v>
      </c>
      <c r="G5" s="5" t="s">
        <v>4</v>
      </c>
      <c r="H5" s="5" t="s">
        <v>5</v>
      </c>
      <c r="I5" s="6" t="s">
        <v>6</v>
      </c>
    </row>
    <row r="6" spans="1:9" ht="15.5" x14ac:dyDescent="0.35">
      <c r="A6" s="24">
        <v>2021</v>
      </c>
      <c r="B6" s="25">
        <v>4720</v>
      </c>
      <c r="C6" s="30">
        <v>10504</v>
      </c>
      <c r="D6" s="30">
        <v>158.69999999999999</v>
      </c>
      <c r="E6" s="26">
        <f>B6+C6+Kvartalsbalans26[[#This Row],[Hemslakt]]-D6</f>
        <v>15520.3</v>
      </c>
      <c r="F6" s="27">
        <f>B6/E6</f>
        <v>0.30411783277385102</v>
      </c>
      <c r="G6" s="23">
        <f t="shared" ref="G6:G9" si="0">E6/I6*1000</f>
        <v>1.4900712719379832</v>
      </c>
      <c r="H6" s="112">
        <v>455</v>
      </c>
      <c r="I6" s="103">
        <v>10415810.5</v>
      </c>
    </row>
    <row r="7" spans="1:9" ht="15.5" x14ac:dyDescent="0.35">
      <c r="A7" s="24">
        <v>2022</v>
      </c>
      <c r="B7" s="25">
        <v>4670</v>
      </c>
      <c r="C7" s="30">
        <v>11604.3</v>
      </c>
      <c r="D7" s="30">
        <v>203.3</v>
      </c>
      <c r="E7" s="26">
        <f>B7+C7+Kvartalsbalans26[[#This Row],[Hemslakt]]-D7</f>
        <v>16495</v>
      </c>
      <c r="F7" s="27">
        <f>B7/E7</f>
        <v>0.28311609578660202</v>
      </c>
      <c r="G7" s="23">
        <f t="shared" si="0"/>
        <v>1.5729086298854928</v>
      </c>
      <c r="H7" s="112">
        <v>424</v>
      </c>
      <c r="I7" s="103">
        <v>10486941</v>
      </c>
    </row>
    <row r="8" spans="1:9" ht="15.5" x14ac:dyDescent="0.35">
      <c r="A8" s="24">
        <v>2023</v>
      </c>
      <c r="B8" s="25">
        <v>4730</v>
      </c>
      <c r="C8" s="30">
        <v>11726.7</v>
      </c>
      <c r="D8" s="30">
        <v>211.7</v>
      </c>
      <c r="E8" s="26">
        <f>B8+C8+Kvartalsbalans26[[#This Row],[Hemslakt]]-D8</f>
        <v>16638</v>
      </c>
      <c r="F8" s="27">
        <f>B8/E8</f>
        <v>0.28428897704050965</v>
      </c>
      <c r="G8" s="23">
        <f t="shared" si="0"/>
        <v>1.579062530563017</v>
      </c>
      <c r="H8" s="112">
        <v>393</v>
      </c>
      <c r="I8" s="103">
        <v>10536631.5</v>
      </c>
    </row>
    <row r="9" spans="1:9" ht="15.5" x14ac:dyDescent="0.35">
      <c r="A9" s="24">
        <v>2024</v>
      </c>
      <c r="B9" s="25">
        <v>4170</v>
      </c>
      <c r="C9" s="30">
        <v>12061</v>
      </c>
      <c r="D9" s="30">
        <v>176.3</v>
      </c>
      <c r="E9" s="26">
        <f>B9+C9+Kvartalsbalans26[[#This Row],[Hemslakt]]-D9</f>
        <v>16463.7</v>
      </c>
      <c r="F9" s="27">
        <f>B9/E9</f>
        <v>0.25328449862424607</v>
      </c>
      <c r="G9" s="23">
        <f t="shared" si="0"/>
        <v>1.5576304682385518</v>
      </c>
      <c r="H9" s="112">
        <v>409</v>
      </c>
      <c r="I9" s="103">
        <v>10569708.5</v>
      </c>
    </row>
    <row r="10" spans="1:9" ht="15.5" x14ac:dyDescent="0.35">
      <c r="A10" s="24">
        <v>2025</v>
      </c>
      <c r="B10" s="129">
        <v>3900</v>
      </c>
      <c r="C10" s="129">
        <v>12874</v>
      </c>
      <c r="D10" s="129">
        <v>128</v>
      </c>
      <c r="E10" s="26">
        <f>B10+C10+Kvartalsbalans26[[#This Row],[Hemslakt]]-D10</f>
        <v>17096</v>
      </c>
      <c r="F10" s="27">
        <f>B10/E10</f>
        <v>0.22812353766963031</v>
      </c>
      <c r="G10" s="23">
        <f t="shared" ref="G10" si="1">E10/I10*1000</f>
        <v>1.6133446325337701</v>
      </c>
      <c r="H10" s="112">
        <v>450</v>
      </c>
      <c r="I10" s="103">
        <v>10596620</v>
      </c>
    </row>
    <row r="11" spans="1:9" ht="16" thickBot="1" x14ac:dyDescent="0.35">
      <c r="A11" s="60" t="s">
        <v>140</v>
      </c>
      <c r="B11" s="61">
        <f t="shared" ref="B11:G11" si="2">SUM(B10-B9)/B9</f>
        <v>-6.4748201438848921E-2</v>
      </c>
      <c r="C11" s="61">
        <f t="shared" si="2"/>
        <v>6.7407345991211343E-2</v>
      </c>
      <c r="D11" s="61">
        <f t="shared" si="2"/>
        <v>-0.27396483267158256</v>
      </c>
      <c r="E11" s="61">
        <f t="shared" si="2"/>
        <v>3.8405704671489349E-2</v>
      </c>
      <c r="F11" s="61">
        <f t="shared" si="2"/>
        <v>-9.9338732102759578E-2</v>
      </c>
      <c r="G11" s="61">
        <f t="shared" si="2"/>
        <v>3.5768537808728657E-2</v>
      </c>
      <c r="H11" s="61">
        <f>SUM(H10-H9)/H9</f>
        <v>0.10024449877750612</v>
      </c>
      <c r="I11" s="61">
        <f>SUM(I10-I9)/I9</f>
        <v>2.5460967064512706E-3</v>
      </c>
    </row>
    <row r="12" spans="1:9" ht="15.5" x14ac:dyDescent="0.35">
      <c r="A12" s="62" t="s">
        <v>102</v>
      </c>
      <c r="B12" s="63">
        <v>590</v>
      </c>
      <c r="C12" s="64">
        <v>3068.3</v>
      </c>
      <c r="D12" s="130">
        <v>30.3</v>
      </c>
      <c r="E12" s="64">
        <f>B12+C12+Kvartalsbalans26[[#This Row],[Hemslakt]]-D12</f>
        <v>3740.5</v>
      </c>
      <c r="F12" s="65">
        <f t="shared" ref="F12:F13" si="3">B12/E12</f>
        <v>0.15773292340596176</v>
      </c>
      <c r="G12" s="66">
        <f t="shared" ref="G12:G13" si="4">E12/I12*1000</f>
        <v>0.35328203306088918</v>
      </c>
      <c r="H12" s="63">
        <f>H10/4</f>
        <v>112.5</v>
      </c>
      <c r="I12" s="104">
        <v>10587858</v>
      </c>
    </row>
    <row r="13" spans="1:9" ht="15.5" x14ac:dyDescent="0.35">
      <c r="A13" s="62" t="s">
        <v>136</v>
      </c>
      <c r="B13" s="64">
        <v>770</v>
      </c>
      <c r="C13" s="64">
        <v>5020.7</v>
      </c>
      <c r="D13" s="130">
        <v>49</v>
      </c>
      <c r="E13" s="64">
        <f>B13+C13+Kvartalsbalans26[[#This Row],[Hemslakt]]-D13</f>
        <v>5854.2</v>
      </c>
      <c r="F13" s="65">
        <f t="shared" si="3"/>
        <v>0.1315295001878993</v>
      </c>
      <c r="G13" s="66">
        <f t="shared" si="4"/>
        <v>0.55204657627770748</v>
      </c>
      <c r="H13" s="63">
        <f>H12</f>
        <v>112.5</v>
      </c>
      <c r="I13" s="105">
        <v>10604540</v>
      </c>
    </row>
    <row r="14" spans="1:9" ht="16" thickBot="1" x14ac:dyDescent="0.35">
      <c r="A14" s="67" t="s">
        <v>141</v>
      </c>
      <c r="B14" s="68">
        <f t="shared" ref="B14:I14" si="5">SUM(B13-B12)/B12</f>
        <v>0.30508474576271188</v>
      </c>
      <c r="C14" s="68">
        <f t="shared" si="5"/>
        <v>0.63631326793338316</v>
      </c>
      <c r="D14" s="68">
        <f t="shared" si="5"/>
        <v>0.61716171617161708</v>
      </c>
      <c r="E14" s="68">
        <f t="shared" si="5"/>
        <v>0.56508488170030735</v>
      </c>
      <c r="F14" s="68">
        <f t="shared" si="5"/>
        <v>-0.16612526194434346</v>
      </c>
      <c r="G14" s="68">
        <f t="shared" si="5"/>
        <v>0.5626228469494815</v>
      </c>
      <c r="H14" s="113">
        <f t="shared" si="5"/>
        <v>0</v>
      </c>
      <c r="I14" s="68">
        <f t="shared" si="5"/>
        <v>1.5755783653313069E-3</v>
      </c>
    </row>
    <row r="15" spans="1:9" ht="15.5" x14ac:dyDescent="0.35">
      <c r="A15" s="69" t="s">
        <v>103</v>
      </c>
      <c r="B15" s="70">
        <v>1460</v>
      </c>
      <c r="C15" s="71">
        <v>7254.3</v>
      </c>
      <c r="D15" s="71">
        <v>69</v>
      </c>
      <c r="E15" s="72">
        <f>B15+C15+Kvartalsbalans26[[#This Row],[Hemslakt]]-D15</f>
        <v>8870.2999999999993</v>
      </c>
      <c r="F15" s="73">
        <f t="shared" ref="F15:F16" si="6">B15/E15</f>
        <v>0.16459420763672031</v>
      </c>
      <c r="G15" s="74">
        <f t="shared" ref="G15:G16" si="7">E15/I15*1000</f>
        <v>0.83758303429545733</v>
      </c>
      <c r="H15" s="114">
        <f>H10/2</f>
        <v>225</v>
      </c>
      <c r="I15" s="106">
        <v>10590353</v>
      </c>
    </row>
    <row r="16" spans="1:9" ht="15.5" x14ac:dyDescent="0.35">
      <c r="A16" s="69" t="s">
        <v>137</v>
      </c>
      <c r="B16" s="71">
        <v>1600</v>
      </c>
      <c r="C16" s="70">
        <v>9496.7000000000007</v>
      </c>
      <c r="D16" s="71">
        <v>75.7</v>
      </c>
      <c r="E16" s="72">
        <f>B16+C16+Kvartalsbalans26[[#This Row],[Hemslakt]]-D16</f>
        <v>11246</v>
      </c>
      <c r="F16" s="73">
        <f t="shared" si="6"/>
        <v>0.14227280810955006</v>
      </c>
      <c r="G16" s="75">
        <f t="shared" si="7"/>
        <v>1.0601958581279576</v>
      </c>
      <c r="H16" s="115">
        <f>H15</f>
        <v>225</v>
      </c>
      <c r="I16" s="107">
        <v>10607474</v>
      </c>
    </row>
    <row r="17" spans="1:9" ht="19" customHeight="1" thickBot="1" x14ac:dyDescent="0.35">
      <c r="A17" s="76" t="s">
        <v>142</v>
      </c>
      <c r="B17" s="77">
        <f t="shared" ref="B17:I17" si="8">SUM(B16-B15)/B15</f>
        <v>9.5890410958904104E-2</v>
      </c>
      <c r="C17" s="77">
        <f t="shared" si="8"/>
        <v>0.30911321561005206</v>
      </c>
      <c r="D17" s="77">
        <f t="shared" si="8"/>
        <v>9.7101449275362364E-2</v>
      </c>
      <c r="E17" s="77">
        <f t="shared" si="8"/>
        <v>0.26782634183736748</v>
      </c>
      <c r="F17" s="77">
        <f t="shared" si="8"/>
        <v>-0.13561473303140972</v>
      </c>
      <c r="G17" s="77">
        <f t="shared" si="8"/>
        <v>0.26578000594263901</v>
      </c>
      <c r="H17" s="116">
        <f t="shared" si="8"/>
        <v>0</v>
      </c>
      <c r="I17" s="77">
        <f t="shared" si="8"/>
        <v>1.6166599923534183E-3</v>
      </c>
    </row>
    <row r="18" spans="1:9" ht="15.5" x14ac:dyDescent="0.35">
      <c r="A18" s="78" t="s">
        <v>105</v>
      </c>
      <c r="B18" s="79"/>
      <c r="C18" s="80"/>
      <c r="D18" s="80"/>
      <c r="E18" s="81"/>
      <c r="F18" s="82"/>
      <c r="G18" s="83"/>
      <c r="H18" s="117"/>
      <c r="I18" s="108"/>
    </row>
    <row r="19" spans="1:9" ht="15.5" x14ac:dyDescent="0.35">
      <c r="A19" s="78" t="s">
        <v>138</v>
      </c>
      <c r="B19" s="80"/>
      <c r="C19" s="79"/>
      <c r="D19" s="80"/>
      <c r="E19" s="81"/>
      <c r="F19" s="82"/>
      <c r="G19" s="83"/>
      <c r="H19" s="117"/>
      <c r="I19" s="109"/>
    </row>
    <row r="20" spans="1:9" ht="18" customHeight="1" thickBot="1" x14ac:dyDescent="0.35">
      <c r="A20" s="84" t="s">
        <v>143</v>
      </c>
      <c r="B20" s="85"/>
      <c r="C20" s="85"/>
      <c r="D20" s="85"/>
      <c r="E20" s="85"/>
      <c r="F20" s="85"/>
      <c r="G20" s="85"/>
      <c r="H20" s="118"/>
      <c r="I20" s="85"/>
    </row>
    <row r="21" spans="1:9" ht="15.5" x14ac:dyDescent="0.35">
      <c r="A21" s="86" t="s">
        <v>107</v>
      </c>
      <c r="B21" s="87"/>
      <c r="C21" s="87"/>
      <c r="D21" s="87"/>
      <c r="E21" s="87"/>
      <c r="F21" s="88"/>
      <c r="G21" s="89"/>
      <c r="H21" s="119"/>
      <c r="I21" s="110"/>
    </row>
    <row r="22" spans="1:9" ht="15.5" x14ac:dyDescent="0.35">
      <c r="A22" s="90" t="s">
        <v>139</v>
      </c>
      <c r="B22" s="91"/>
      <c r="C22" s="91"/>
      <c r="D22" s="91"/>
      <c r="E22" s="87"/>
      <c r="F22" s="88"/>
      <c r="G22" s="89"/>
      <c r="H22" s="119"/>
      <c r="I22" s="111"/>
    </row>
    <row r="23" spans="1:9" ht="15.5" x14ac:dyDescent="0.35">
      <c r="A23" s="92" t="s">
        <v>144</v>
      </c>
      <c r="B23" s="93"/>
      <c r="C23" s="93"/>
      <c r="D23" s="93"/>
      <c r="E23" s="93"/>
      <c r="F23" s="93"/>
      <c r="G23" s="93"/>
      <c r="H23" s="120"/>
      <c r="I23" s="93"/>
    </row>
    <row r="24" spans="1:9" ht="14.5" x14ac:dyDescent="0.3">
      <c r="A24" s="3" t="s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7F2FDDEA-6FD7-48ED-9666-E5A8EC1472F2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B11:I11</xm:sqref>
        </x14:conditionalFormatting>
        <x14:conditionalFormatting xmlns:xm="http://schemas.microsoft.com/office/excel/2006/main">
          <x14:cfRule type="iconSet" priority="4" id="{F45417DA-7247-47E6-B94E-A2E25CE917DB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B14:I14</xm:sqref>
        </x14:conditionalFormatting>
        <x14:conditionalFormatting xmlns:xm="http://schemas.microsoft.com/office/excel/2006/main">
          <x14:cfRule type="iconSet" priority="3" id="{C4422C26-1815-478F-9F77-1636D6EB57EC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B17:I17</xm:sqref>
        </x14:conditionalFormatting>
        <x14:conditionalFormatting xmlns:xm="http://schemas.microsoft.com/office/excel/2006/main">
          <x14:cfRule type="iconSet" priority="2" id="{113794BF-DFC7-4F70-89B2-A51683D4A16F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B20:I20</xm:sqref>
        </x14:conditionalFormatting>
        <x14:conditionalFormatting xmlns:xm="http://schemas.microsoft.com/office/excel/2006/main">
          <x14:cfRule type="iconSet" priority="1" id="{B5ECDE00-F235-4632-8081-3471CCA926D1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B23:I23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0"/>
  <sheetViews>
    <sheetView zoomScaleNormal="100" workbookViewId="0">
      <selection activeCell="H31" sqref="H31"/>
    </sheetView>
  </sheetViews>
  <sheetFormatPr defaultColWidth="8.33203125" defaultRowHeight="14" x14ac:dyDescent="0.3"/>
  <cols>
    <col min="1" max="1" width="24.75" style="9" customWidth="1"/>
    <col min="2" max="2" width="9.5" bestFit="1" customWidth="1"/>
    <col min="3" max="3" width="10.5" bestFit="1" customWidth="1"/>
    <col min="4" max="4" width="12.83203125" customWidth="1"/>
    <col min="5" max="5" width="12.58203125" customWidth="1"/>
    <col min="6" max="6" width="11.58203125" bestFit="1" customWidth="1"/>
    <col min="7" max="7" width="9.83203125" bestFit="1" customWidth="1"/>
    <col min="8" max="8" width="12.58203125" customWidth="1"/>
    <col min="9" max="9" width="15.75" customWidth="1"/>
  </cols>
  <sheetData>
    <row r="1" spans="1:8" ht="18" x14ac:dyDescent="0.4">
      <c r="A1" s="95" t="s">
        <v>30</v>
      </c>
      <c r="B1" s="42"/>
      <c r="C1" s="42"/>
      <c r="D1" s="42"/>
      <c r="E1" s="42"/>
      <c r="F1" s="42"/>
      <c r="G1" s="42"/>
    </row>
    <row r="2" spans="1:8" ht="15.5" x14ac:dyDescent="0.35">
      <c r="A2" s="15"/>
      <c r="B2" s="42"/>
      <c r="C2" s="42"/>
      <c r="D2" s="42"/>
      <c r="E2" s="42"/>
      <c r="F2" s="42"/>
      <c r="G2" s="42"/>
    </row>
    <row r="3" spans="1:8" s="4" customFormat="1" ht="15.5" x14ac:dyDescent="0.35">
      <c r="A3" s="43" t="s">
        <v>15</v>
      </c>
      <c r="B3" s="43" t="s">
        <v>10</v>
      </c>
      <c r="C3" s="43" t="s">
        <v>11</v>
      </c>
      <c r="D3" s="43" t="s">
        <v>20</v>
      </c>
      <c r="E3" s="43" t="s">
        <v>21</v>
      </c>
      <c r="F3" s="43" t="s">
        <v>12</v>
      </c>
      <c r="G3" s="43" t="s">
        <v>13</v>
      </c>
    </row>
    <row r="4" spans="1:8" s="4" customFormat="1" ht="15.5" x14ac:dyDescent="0.35">
      <c r="A4" s="44">
        <v>2024</v>
      </c>
      <c r="B4" s="44"/>
      <c r="C4" s="44"/>
      <c r="D4" s="44"/>
      <c r="E4" s="44"/>
      <c r="F4" s="44"/>
      <c r="G4" s="44"/>
    </row>
    <row r="5" spans="1:8" s="4" customFormat="1" ht="15.5" x14ac:dyDescent="0.35">
      <c r="A5" s="45" t="s">
        <v>22</v>
      </c>
      <c r="B5" s="46">
        <v>7149</v>
      </c>
      <c r="C5" s="46">
        <v>3390</v>
      </c>
      <c r="D5" s="46">
        <v>2093</v>
      </c>
      <c r="E5" s="46">
        <v>668</v>
      </c>
      <c r="F5" s="46">
        <v>641</v>
      </c>
      <c r="G5" s="46">
        <v>357</v>
      </c>
    </row>
    <row r="6" spans="1:8" s="4" customFormat="1" ht="15.5" x14ac:dyDescent="0.35">
      <c r="A6" s="45" t="s">
        <v>23</v>
      </c>
      <c r="B6" s="46">
        <v>4880</v>
      </c>
      <c r="C6" s="46">
        <v>656.66666666666674</v>
      </c>
      <c r="D6" s="46">
        <v>1600</v>
      </c>
      <c r="E6" s="46">
        <v>1910</v>
      </c>
      <c r="F6" s="46">
        <v>370</v>
      </c>
      <c r="G6" s="46">
        <v>343.33333333333337</v>
      </c>
    </row>
    <row r="7" spans="1:8" s="4" customFormat="1" ht="15.5" x14ac:dyDescent="0.35">
      <c r="A7" s="45" t="s">
        <v>24</v>
      </c>
      <c r="B7" s="46">
        <v>32</v>
      </c>
      <c r="C7" s="46">
        <v>0</v>
      </c>
      <c r="D7" s="46">
        <v>0</v>
      </c>
      <c r="E7" s="46">
        <v>0</v>
      </c>
      <c r="F7" s="46">
        <v>22.666666666666668</v>
      </c>
      <c r="G7" s="46">
        <v>9.3333333333333339</v>
      </c>
    </row>
    <row r="8" spans="1:8" s="4" customFormat="1" ht="15.5" x14ac:dyDescent="0.35">
      <c r="A8" s="47" t="s">
        <v>134</v>
      </c>
      <c r="B8" s="44"/>
      <c r="C8" s="44"/>
      <c r="D8" s="44"/>
      <c r="E8" s="44"/>
      <c r="F8" s="44"/>
      <c r="G8" s="44"/>
    </row>
    <row r="9" spans="1:8" ht="15.5" x14ac:dyDescent="0.35">
      <c r="A9" s="48" t="s">
        <v>22</v>
      </c>
      <c r="B9" s="35">
        <v>7761</v>
      </c>
      <c r="C9" s="35">
        <v>3350</v>
      </c>
      <c r="D9" s="35">
        <v>1842</v>
      </c>
      <c r="E9" s="35">
        <v>1132</v>
      </c>
      <c r="F9" s="35">
        <v>797</v>
      </c>
      <c r="G9" s="35">
        <v>640</v>
      </c>
      <c r="H9" s="12"/>
    </row>
    <row r="10" spans="1:8" ht="15.5" x14ac:dyDescent="0.35">
      <c r="A10" s="48" t="s">
        <v>23</v>
      </c>
      <c r="B10" s="35">
        <v>5071.666666666667</v>
      </c>
      <c r="C10" s="35">
        <v>698.33333333333337</v>
      </c>
      <c r="D10" s="35">
        <v>1813.3333333333335</v>
      </c>
      <c r="E10" s="35">
        <v>1801.6666666666667</v>
      </c>
      <c r="F10" s="35">
        <v>401.66666666666669</v>
      </c>
      <c r="G10" s="35">
        <v>356.66666666666669</v>
      </c>
      <c r="H10" s="12"/>
    </row>
    <row r="11" spans="1:8" ht="15.5" x14ac:dyDescent="0.35">
      <c r="A11" s="48" t="s">
        <v>24</v>
      </c>
      <c r="B11" s="35">
        <v>41.333333333333336</v>
      </c>
      <c r="C11" s="35">
        <v>0</v>
      </c>
      <c r="D11" s="35">
        <v>0</v>
      </c>
      <c r="E11" s="35">
        <v>0</v>
      </c>
      <c r="F11" s="35">
        <v>18.666666666666668</v>
      </c>
      <c r="G11" s="35">
        <v>22.666666666666668</v>
      </c>
      <c r="H11" s="12"/>
    </row>
    <row r="12" spans="1:8" s="13" customFormat="1" ht="15.5" x14ac:dyDescent="0.35">
      <c r="A12" s="49" t="s">
        <v>96</v>
      </c>
      <c r="B12" s="50">
        <f t="shared" ref="B12:G12" si="0">SUM(B5:B7)</f>
        <v>12061</v>
      </c>
      <c r="C12" s="50">
        <f t="shared" si="0"/>
        <v>4046.666666666667</v>
      </c>
      <c r="D12" s="50">
        <f t="shared" si="0"/>
        <v>3693</v>
      </c>
      <c r="E12" s="50">
        <f t="shared" si="0"/>
        <v>2578</v>
      </c>
      <c r="F12" s="50">
        <f t="shared" si="0"/>
        <v>1033.6666666666667</v>
      </c>
      <c r="G12" s="50">
        <f t="shared" si="0"/>
        <v>709.66666666666674</v>
      </c>
      <c r="H12" s="12"/>
    </row>
    <row r="13" spans="1:8" s="13" customFormat="1" ht="15.5" x14ac:dyDescent="0.35">
      <c r="A13" s="49" t="s">
        <v>135</v>
      </c>
      <c r="B13" s="50">
        <f t="shared" ref="B13:G13" si="1">SUM(B9:B11)</f>
        <v>12874.000000000002</v>
      </c>
      <c r="C13" s="50">
        <f t="shared" si="1"/>
        <v>4048.3333333333335</v>
      </c>
      <c r="D13" s="50">
        <f t="shared" si="1"/>
        <v>3655.3333333333335</v>
      </c>
      <c r="E13" s="50">
        <f t="shared" si="1"/>
        <v>2933.666666666667</v>
      </c>
      <c r="F13" s="50">
        <f t="shared" si="1"/>
        <v>1217.3333333333335</v>
      </c>
      <c r="G13" s="50">
        <f t="shared" si="1"/>
        <v>1019.3333333333334</v>
      </c>
      <c r="H13" s="12"/>
    </row>
    <row r="14" spans="1:8" ht="15.5" x14ac:dyDescent="0.35">
      <c r="A14" s="51" t="s">
        <v>17</v>
      </c>
      <c r="B14" s="52">
        <f>SUM(B13-B12)/B12</f>
        <v>6.7407345991211495E-2</v>
      </c>
      <c r="C14" s="52">
        <f t="shared" ref="C14:G14" si="2">SUM(C13-C12)/C12</f>
        <v>4.1186161449749132E-4</v>
      </c>
      <c r="D14" s="52">
        <f t="shared" si="2"/>
        <v>-1.0199476487047526E-2</v>
      </c>
      <c r="E14" s="52">
        <f t="shared" si="2"/>
        <v>0.13796224463408338</v>
      </c>
      <c r="F14" s="52">
        <f t="shared" si="2"/>
        <v>0.17768461786520484</v>
      </c>
      <c r="G14" s="52">
        <f t="shared" si="2"/>
        <v>0.43635509628933761</v>
      </c>
    </row>
    <row r="15" spans="1:8" ht="15.5" x14ac:dyDescent="0.35">
      <c r="A15" s="53"/>
      <c r="B15" s="54"/>
      <c r="C15" s="54"/>
      <c r="D15" s="54"/>
      <c r="E15" s="54"/>
      <c r="F15" s="54"/>
      <c r="G15" s="54"/>
      <c r="H15" s="14"/>
    </row>
    <row r="16" spans="1:8" ht="15.5" x14ac:dyDescent="0.35">
      <c r="A16" s="55"/>
      <c r="B16" s="42"/>
      <c r="C16" s="42"/>
      <c r="D16" s="42"/>
      <c r="E16" s="42"/>
      <c r="F16" s="42"/>
      <c r="G16" s="42"/>
    </row>
    <row r="17" spans="1:7" ht="18" x14ac:dyDescent="0.4">
      <c r="A17" s="95" t="s">
        <v>31</v>
      </c>
      <c r="B17" s="42"/>
      <c r="C17" s="42"/>
      <c r="D17" s="42"/>
      <c r="E17" s="42"/>
      <c r="F17" s="42"/>
      <c r="G17" s="42"/>
    </row>
    <row r="18" spans="1:7" ht="15.5" x14ac:dyDescent="0.35">
      <c r="A18" s="15"/>
      <c r="B18" s="42"/>
      <c r="C18" s="42"/>
      <c r="D18" s="42"/>
      <c r="E18" s="42"/>
      <c r="F18" s="42"/>
      <c r="G18" s="42"/>
    </row>
    <row r="19" spans="1:7" ht="15.5" x14ac:dyDescent="0.35">
      <c r="A19" s="43" t="s">
        <v>15</v>
      </c>
      <c r="B19" s="43" t="s">
        <v>10</v>
      </c>
      <c r="C19" s="43" t="s">
        <v>19</v>
      </c>
      <c r="D19" s="43" t="s">
        <v>63</v>
      </c>
      <c r="E19" s="43" t="s">
        <v>14</v>
      </c>
      <c r="F19" s="43" t="s">
        <v>13</v>
      </c>
      <c r="G19" s="42"/>
    </row>
    <row r="20" spans="1:7" ht="15.5" x14ac:dyDescent="0.35">
      <c r="A20" s="44">
        <v>2024</v>
      </c>
      <c r="B20" s="44"/>
      <c r="C20" s="44"/>
      <c r="D20" s="44"/>
      <c r="E20" s="44"/>
      <c r="F20" s="44"/>
      <c r="G20" s="42"/>
    </row>
    <row r="21" spans="1:7" ht="15.5" x14ac:dyDescent="0.35">
      <c r="A21" s="56" t="s">
        <v>22</v>
      </c>
      <c r="B21" s="57">
        <v>25</v>
      </c>
      <c r="C21" s="57">
        <v>15</v>
      </c>
      <c r="D21" s="57">
        <v>5</v>
      </c>
      <c r="E21" s="57">
        <v>3</v>
      </c>
      <c r="F21" s="57">
        <v>2</v>
      </c>
      <c r="G21" s="42"/>
    </row>
    <row r="22" spans="1:7" ht="15.5" x14ac:dyDescent="0.35">
      <c r="A22" s="56" t="s">
        <v>23</v>
      </c>
      <c r="B22" s="57">
        <v>150</v>
      </c>
      <c r="C22" s="57">
        <v>138.33333333333334</v>
      </c>
      <c r="D22" s="57">
        <v>3.3333333333333335</v>
      </c>
      <c r="E22" s="57">
        <v>5</v>
      </c>
      <c r="F22" s="57">
        <v>3.3333333333333335</v>
      </c>
      <c r="G22" s="42"/>
    </row>
    <row r="23" spans="1:7" ht="15.5" x14ac:dyDescent="0.35">
      <c r="A23" s="56" t="s">
        <v>24</v>
      </c>
      <c r="B23" s="57">
        <v>1.3333333333333335</v>
      </c>
      <c r="C23" s="57">
        <v>1.3333333333333335</v>
      </c>
      <c r="D23" s="57">
        <v>0</v>
      </c>
      <c r="E23" s="57">
        <v>0</v>
      </c>
      <c r="F23" s="57">
        <v>0</v>
      </c>
      <c r="G23" s="42"/>
    </row>
    <row r="24" spans="1:7" ht="15.5" x14ac:dyDescent="0.35">
      <c r="A24" s="47" t="s">
        <v>134</v>
      </c>
      <c r="B24" s="44"/>
      <c r="C24" s="44"/>
      <c r="D24" s="44"/>
      <c r="E24" s="44"/>
      <c r="F24" s="44"/>
      <c r="G24" s="42"/>
    </row>
    <row r="25" spans="1:7" ht="15.5" x14ac:dyDescent="0.35">
      <c r="A25" s="58" t="s">
        <v>22</v>
      </c>
      <c r="B25" s="59">
        <v>44</v>
      </c>
      <c r="C25" s="59">
        <v>18</v>
      </c>
      <c r="D25" s="59">
        <v>26</v>
      </c>
      <c r="E25" s="59">
        <v>0</v>
      </c>
      <c r="F25" s="59">
        <v>0</v>
      </c>
      <c r="G25" s="42"/>
    </row>
    <row r="26" spans="1:7" ht="15.5" x14ac:dyDescent="0.35">
      <c r="A26" s="58" t="s">
        <v>23</v>
      </c>
      <c r="B26" s="59">
        <v>80</v>
      </c>
      <c r="C26" s="59">
        <v>66.666666666666671</v>
      </c>
      <c r="D26" s="59">
        <v>6.666666666666667</v>
      </c>
      <c r="E26" s="59">
        <v>1.6666666666666667</v>
      </c>
      <c r="F26" s="59">
        <v>5</v>
      </c>
      <c r="G26" s="42"/>
    </row>
    <row r="27" spans="1:7" ht="15.5" x14ac:dyDescent="0.35">
      <c r="A27" s="58" t="s">
        <v>24</v>
      </c>
      <c r="B27" s="59">
        <v>4</v>
      </c>
      <c r="C27" s="59">
        <v>0</v>
      </c>
      <c r="D27" s="59">
        <v>2.666666666666667</v>
      </c>
      <c r="E27" s="59">
        <v>0</v>
      </c>
      <c r="F27" s="59">
        <v>1.3333333333333335</v>
      </c>
      <c r="G27" s="42"/>
    </row>
    <row r="28" spans="1:7" ht="15.5" x14ac:dyDescent="0.35">
      <c r="A28" s="49" t="s">
        <v>96</v>
      </c>
      <c r="B28" s="50">
        <f>SUM(B21:B23)</f>
        <v>176.33333333333334</v>
      </c>
      <c r="C28" s="50">
        <f>SUM(C21:C23)</f>
        <v>154.66666666666669</v>
      </c>
      <c r="D28" s="50">
        <f>SUM(D21:D23)</f>
        <v>8.3333333333333339</v>
      </c>
      <c r="E28" s="50">
        <f>SUM(E21:E23)</f>
        <v>8</v>
      </c>
      <c r="F28" s="50">
        <f>SUM(B28-C28-D28-E28)</f>
        <v>5.3333333333333233</v>
      </c>
      <c r="G28" s="42"/>
    </row>
    <row r="29" spans="1:7" ht="15.5" x14ac:dyDescent="0.35">
      <c r="A29" s="49" t="s">
        <v>135</v>
      </c>
      <c r="B29" s="50">
        <f>SUM(B25:B27)</f>
        <v>128</v>
      </c>
      <c r="C29" s="50">
        <f>SUM(C25:C27)</f>
        <v>84.666666666666671</v>
      </c>
      <c r="D29" s="50">
        <f t="shared" ref="D29:E29" si="3">SUM(D25:D27)</f>
        <v>35.333333333333329</v>
      </c>
      <c r="E29" s="50">
        <f t="shared" si="3"/>
        <v>1.6666666666666667</v>
      </c>
      <c r="F29" s="50">
        <f>SUM(F25:F27)</f>
        <v>6.3333333333333339</v>
      </c>
      <c r="G29" s="42"/>
    </row>
    <row r="30" spans="1:7" ht="15.5" x14ac:dyDescent="0.35">
      <c r="A30" s="51" t="s">
        <v>17</v>
      </c>
      <c r="B30" s="52">
        <f>SUM(B29-B28)/B28</f>
        <v>-0.27410207939508513</v>
      </c>
      <c r="C30" s="52">
        <f t="shared" ref="C30" si="4">SUM(C29-C28)/C28</f>
        <v>-0.45258620689655177</v>
      </c>
      <c r="D30" s="52"/>
      <c r="E30" s="52">
        <f t="shared" ref="E30" si="5">SUM(E29-E28)/E28</f>
        <v>-0.79166666666666663</v>
      </c>
      <c r="F30" s="52">
        <f t="shared" ref="F30" si="6">SUM(F29-F28)/F28</f>
        <v>0.18750000000000236</v>
      </c>
      <c r="G30" s="42"/>
    </row>
  </sheetData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6" id="{902852C4-CBD9-47B4-866F-E56931875F88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B30:F30</xm:sqref>
        </x14:conditionalFormatting>
        <x14:conditionalFormatting xmlns:xm="http://schemas.microsoft.com/office/excel/2006/main">
          <x14:cfRule type="iconSet" priority="2" id="{2612B24B-6FD6-461B-897B-7640B5471935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B15:H15 B14:G14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F32"/>
  <sheetViews>
    <sheetView zoomScaleNormal="100" workbookViewId="0">
      <selection activeCell="E8" sqref="E8"/>
    </sheetView>
  </sheetViews>
  <sheetFormatPr defaultRowHeight="14" x14ac:dyDescent="0.3"/>
  <cols>
    <col min="1" max="1" width="26.58203125" customWidth="1"/>
  </cols>
  <sheetData>
    <row r="7" spans="1:1" x14ac:dyDescent="0.3">
      <c r="A7" s="8"/>
    </row>
    <row r="8" spans="1:1" x14ac:dyDescent="0.3">
      <c r="A8" s="9"/>
    </row>
    <row r="9" spans="1:1" x14ac:dyDescent="0.3">
      <c r="A9" s="9"/>
    </row>
    <row r="10" spans="1:1" x14ac:dyDescent="0.3">
      <c r="A10" s="9"/>
    </row>
    <row r="11" spans="1:1" x14ac:dyDescent="0.3">
      <c r="A11" s="9"/>
    </row>
    <row r="12" spans="1:1" x14ac:dyDescent="0.3">
      <c r="A12" s="10"/>
    </row>
    <row r="20" spans="1:6" ht="15.5" x14ac:dyDescent="0.35">
      <c r="A20" s="32" t="s">
        <v>33</v>
      </c>
      <c r="B20" s="33" t="s">
        <v>16</v>
      </c>
      <c r="C20" s="33" t="s">
        <v>25</v>
      </c>
      <c r="D20" s="33" t="s">
        <v>29</v>
      </c>
      <c r="E20" s="33" t="s">
        <v>95</v>
      </c>
      <c r="F20" s="33" t="s">
        <v>134</v>
      </c>
    </row>
    <row r="21" spans="1:6" ht="15.5" x14ac:dyDescent="0.35">
      <c r="A21" s="34" t="s">
        <v>22</v>
      </c>
      <c r="B21" s="35">
        <v>5772</v>
      </c>
      <c r="C21" s="35">
        <v>6735</v>
      </c>
      <c r="D21" s="35">
        <v>6847</v>
      </c>
      <c r="E21" s="35">
        <v>7149</v>
      </c>
      <c r="F21" s="35">
        <v>7761</v>
      </c>
    </row>
    <row r="22" spans="1:6" ht="15.5" x14ac:dyDescent="0.35">
      <c r="A22" s="34" t="s">
        <v>23</v>
      </c>
      <c r="B22" s="35">
        <v>4720</v>
      </c>
      <c r="C22" s="35">
        <v>4865</v>
      </c>
      <c r="D22" s="35">
        <v>4871.666666666667</v>
      </c>
      <c r="E22" s="35">
        <v>4880</v>
      </c>
      <c r="F22" s="35">
        <v>5071.666666666667</v>
      </c>
    </row>
    <row r="23" spans="1:6" ht="15.5" x14ac:dyDescent="0.35">
      <c r="A23" s="34" t="s">
        <v>24</v>
      </c>
      <c r="B23" s="35">
        <v>12.000000000000002</v>
      </c>
      <c r="C23" s="35">
        <v>29.333333333333336</v>
      </c>
      <c r="D23" s="35">
        <v>8</v>
      </c>
      <c r="E23" s="35">
        <v>32</v>
      </c>
      <c r="F23" s="35">
        <v>41.333333333333336</v>
      </c>
    </row>
    <row r="24" spans="1:6" ht="15.5" x14ac:dyDescent="0.35">
      <c r="A24" s="36" t="s">
        <v>18</v>
      </c>
      <c r="B24" s="37">
        <f t="shared" ref="B24:E24" si="0">SUM(B21:B23)</f>
        <v>10504</v>
      </c>
      <c r="C24" s="37">
        <f t="shared" si="0"/>
        <v>11629.333333333334</v>
      </c>
      <c r="D24" s="37">
        <f t="shared" si="0"/>
        <v>11726.666666666668</v>
      </c>
      <c r="E24" s="37">
        <f t="shared" si="0"/>
        <v>12061</v>
      </c>
      <c r="F24" s="37">
        <f t="shared" ref="F24" si="1">SUM(F21:F23)</f>
        <v>12874.000000000002</v>
      </c>
    </row>
    <row r="28" spans="1:6" ht="15.5" x14ac:dyDescent="0.35">
      <c r="A28" s="32" t="s">
        <v>34</v>
      </c>
      <c r="B28" s="33" t="s">
        <v>16</v>
      </c>
      <c r="C28" s="33" t="s">
        <v>25</v>
      </c>
      <c r="D28" s="33" t="s">
        <v>29</v>
      </c>
      <c r="E28" s="33" t="s">
        <v>95</v>
      </c>
      <c r="F28" s="33" t="s">
        <v>134</v>
      </c>
    </row>
    <row r="29" spans="1:6" ht="15.5" x14ac:dyDescent="0.35">
      <c r="A29" s="38" t="s">
        <v>22</v>
      </c>
      <c r="B29" s="39">
        <v>38</v>
      </c>
      <c r="C29" s="39">
        <v>118</v>
      </c>
      <c r="D29" s="39">
        <v>80</v>
      </c>
      <c r="E29" s="38">
        <v>25</v>
      </c>
      <c r="F29" s="38">
        <v>44</v>
      </c>
    </row>
    <row r="30" spans="1:6" ht="15.5" x14ac:dyDescent="0.35">
      <c r="A30" s="38" t="s">
        <v>23</v>
      </c>
      <c r="B30" s="39">
        <v>116.66666666666667</v>
      </c>
      <c r="C30" s="39">
        <v>80</v>
      </c>
      <c r="D30" s="39">
        <v>125</v>
      </c>
      <c r="E30" s="38">
        <v>150</v>
      </c>
      <c r="F30" s="39">
        <v>80</v>
      </c>
    </row>
    <row r="31" spans="1:6" ht="15.5" x14ac:dyDescent="0.35">
      <c r="A31" s="38" t="s">
        <v>24</v>
      </c>
      <c r="B31" s="39">
        <v>4</v>
      </c>
      <c r="C31" s="39">
        <v>5.3</v>
      </c>
      <c r="D31" s="39">
        <v>6.6666666666666679</v>
      </c>
      <c r="E31" s="39">
        <v>1.3333333333333335</v>
      </c>
      <c r="F31" s="39">
        <v>4</v>
      </c>
    </row>
    <row r="32" spans="1:6" ht="15.5" x14ac:dyDescent="0.35">
      <c r="A32" s="40" t="s">
        <v>18</v>
      </c>
      <c r="B32" s="41">
        <f t="shared" ref="B32:E32" si="2">SUM(B29:B31)</f>
        <v>158.66666666666669</v>
      </c>
      <c r="C32" s="41">
        <f t="shared" si="2"/>
        <v>203.3</v>
      </c>
      <c r="D32" s="41">
        <f t="shared" si="2"/>
        <v>211.66666666666666</v>
      </c>
      <c r="E32" s="41">
        <f t="shared" si="2"/>
        <v>176.33333333333334</v>
      </c>
      <c r="F32" s="41">
        <f t="shared" ref="F32" si="3">SUM(F29:F31)</f>
        <v>128</v>
      </c>
    </row>
  </sheetData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03F13-C30D-4B1B-A89C-F3DF58A8076A}">
  <dimension ref="A1:V270"/>
  <sheetViews>
    <sheetView zoomScaleNormal="100" workbookViewId="0">
      <selection activeCell="I31" sqref="I31"/>
    </sheetView>
  </sheetViews>
  <sheetFormatPr defaultColWidth="8.58203125" defaultRowHeight="14" x14ac:dyDescent="0.3"/>
  <cols>
    <col min="1" max="1" width="15.33203125" customWidth="1"/>
    <col min="2" max="7" width="9.83203125" customWidth="1"/>
    <col min="8" max="8" width="11.9140625" customWidth="1"/>
    <col min="9" max="9" width="10.33203125" customWidth="1"/>
    <col min="10" max="19" width="9.83203125" customWidth="1"/>
    <col min="20" max="20" width="14.25" customWidth="1"/>
    <col min="21" max="21" width="8.33203125" customWidth="1"/>
  </cols>
  <sheetData>
    <row r="1" spans="1:22" ht="18.5" x14ac:dyDescent="0.45">
      <c r="A1" s="96" t="s">
        <v>110</v>
      </c>
    </row>
    <row r="2" spans="1:22" ht="16" customHeight="1" x14ac:dyDescent="0.45">
      <c r="A2" s="96"/>
    </row>
    <row r="3" spans="1:22" ht="14.5" x14ac:dyDescent="0.35">
      <c r="B3" s="126" t="s">
        <v>91</v>
      </c>
    </row>
    <row r="4" spans="1:22" ht="14.5" x14ac:dyDescent="0.35">
      <c r="A4" s="102" t="s">
        <v>85</v>
      </c>
      <c r="B4" s="97" t="s">
        <v>111</v>
      </c>
      <c r="C4" s="97" t="s">
        <v>112</v>
      </c>
      <c r="D4" s="97" t="s">
        <v>113</v>
      </c>
      <c r="E4" s="97" t="s">
        <v>114</v>
      </c>
      <c r="F4" s="97" t="s">
        <v>115</v>
      </c>
      <c r="G4" s="97" t="s">
        <v>116</v>
      </c>
      <c r="H4" s="97" t="s">
        <v>117</v>
      </c>
      <c r="I4" s="97" t="s">
        <v>118</v>
      </c>
      <c r="J4" s="97" t="s">
        <v>119</v>
      </c>
      <c r="K4" s="97" t="s">
        <v>120</v>
      </c>
      <c r="L4" s="97" t="s">
        <v>121</v>
      </c>
      <c r="M4" s="97" t="s">
        <v>122</v>
      </c>
      <c r="N4" s="97" t="s">
        <v>123</v>
      </c>
      <c r="O4" s="97" t="s">
        <v>124</v>
      </c>
      <c r="P4" s="97" t="s">
        <v>125</v>
      </c>
      <c r="Q4" s="97" t="s">
        <v>126</v>
      </c>
      <c r="R4" s="97" t="s">
        <v>127</v>
      </c>
      <c r="S4" s="97" t="s">
        <v>131</v>
      </c>
      <c r="T4" s="97" t="s">
        <v>128</v>
      </c>
      <c r="U4" s="97"/>
    </row>
    <row r="5" spans="1:22" ht="14.5" x14ac:dyDescent="0.35">
      <c r="A5" s="97" t="s">
        <v>92</v>
      </c>
      <c r="B5" s="12">
        <v>823</v>
      </c>
      <c r="C5" s="12">
        <v>1</v>
      </c>
      <c r="D5" s="12">
        <v>58</v>
      </c>
      <c r="E5" s="12">
        <v>8</v>
      </c>
      <c r="F5" s="12">
        <v>1</v>
      </c>
      <c r="G5" s="12">
        <v>425</v>
      </c>
      <c r="H5" s="12">
        <v>1002</v>
      </c>
      <c r="I5" s="12">
        <v>468</v>
      </c>
      <c r="J5" s="12">
        <v>3</v>
      </c>
      <c r="K5" s="12">
        <v>2427</v>
      </c>
      <c r="L5" s="12">
        <v>152</v>
      </c>
      <c r="M5" s="12">
        <v>1143</v>
      </c>
      <c r="N5" s="12">
        <v>2252</v>
      </c>
      <c r="O5" s="12">
        <v>1995</v>
      </c>
      <c r="P5" s="12">
        <v>46</v>
      </c>
      <c r="Q5" s="12">
        <v>2</v>
      </c>
      <c r="R5" s="12">
        <v>2</v>
      </c>
      <c r="S5" s="12">
        <v>27</v>
      </c>
      <c r="T5" s="12">
        <v>10835</v>
      </c>
      <c r="U5" s="98"/>
      <c r="V5" s="98"/>
    </row>
    <row r="6" spans="1:22" ht="14.5" x14ac:dyDescent="0.35">
      <c r="A6" s="97" t="s">
        <v>11</v>
      </c>
      <c r="B6" s="12">
        <v>0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32</v>
      </c>
      <c r="J6" s="12">
        <v>0</v>
      </c>
      <c r="K6" s="12">
        <v>1460</v>
      </c>
      <c r="L6" s="12">
        <v>47</v>
      </c>
      <c r="M6" s="12">
        <v>1142</v>
      </c>
      <c r="N6" s="12">
        <v>669</v>
      </c>
      <c r="O6" s="12">
        <v>412</v>
      </c>
      <c r="P6" s="12">
        <v>7</v>
      </c>
      <c r="Q6" s="12">
        <v>0</v>
      </c>
      <c r="R6" s="12">
        <v>0</v>
      </c>
      <c r="S6" s="12">
        <v>0</v>
      </c>
      <c r="T6" s="12">
        <v>3769</v>
      </c>
      <c r="U6" s="98"/>
      <c r="V6" s="98"/>
    </row>
    <row r="7" spans="1:22" ht="14.5" x14ac:dyDescent="0.35">
      <c r="A7" s="97" t="s">
        <v>20</v>
      </c>
      <c r="B7" s="12">
        <v>661</v>
      </c>
      <c r="C7" s="12">
        <v>1</v>
      </c>
      <c r="D7" s="12">
        <v>54</v>
      </c>
      <c r="E7" s="12">
        <v>8</v>
      </c>
      <c r="F7" s="12">
        <v>1</v>
      </c>
      <c r="G7" s="12">
        <v>255</v>
      </c>
      <c r="H7" s="12">
        <v>469</v>
      </c>
      <c r="I7" s="12">
        <v>3</v>
      </c>
      <c r="J7" s="12">
        <v>2</v>
      </c>
      <c r="K7" s="12">
        <v>231</v>
      </c>
      <c r="L7" s="12">
        <v>0</v>
      </c>
      <c r="M7" s="12">
        <v>0</v>
      </c>
      <c r="N7" s="12">
        <v>626</v>
      </c>
      <c r="O7" s="12">
        <v>619</v>
      </c>
      <c r="P7" s="12">
        <v>0</v>
      </c>
      <c r="Q7" s="12">
        <v>0</v>
      </c>
      <c r="R7" s="12">
        <v>0</v>
      </c>
      <c r="S7" s="12">
        <v>0</v>
      </c>
      <c r="T7" s="12">
        <v>2930</v>
      </c>
      <c r="U7" s="98"/>
      <c r="V7" s="98"/>
    </row>
    <row r="8" spans="1:22" ht="14.5" x14ac:dyDescent="0.35">
      <c r="A8" s="97" t="s">
        <v>21</v>
      </c>
      <c r="B8" s="12">
        <v>32</v>
      </c>
      <c r="C8" s="12">
        <v>0</v>
      </c>
      <c r="D8" s="12">
        <v>4</v>
      </c>
      <c r="E8" s="12">
        <v>0</v>
      </c>
      <c r="F8" s="12">
        <v>0</v>
      </c>
      <c r="G8" s="12">
        <v>166</v>
      </c>
      <c r="H8" s="12">
        <v>481</v>
      </c>
      <c r="I8" s="12">
        <v>300</v>
      </c>
      <c r="J8" s="12">
        <v>2</v>
      </c>
      <c r="K8" s="12">
        <v>100</v>
      </c>
      <c r="L8" s="12">
        <v>19</v>
      </c>
      <c r="M8" s="12">
        <v>1</v>
      </c>
      <c r="N8" s="12">
        <v>508</v>
      </c>
      <c r="O8" s="12">
        <v>564</v>
      </c>
      <c r="P8" s="12">
        <v>36</v>
      </c>
      <c r="Q8" s="12">
        <v>0</v>
      </c>
      <c r="R8" s="12">
        <v>0</v>
      </c>
      <c r="S8" s="12">
        <v>0</v>
      </c>
      <c r="T8" s="12">
        <v>2213</v>
      </c>
      <c r="U8" s="98"/>
      <c r="V8" s="98"/>
    </row>
    <row r="9" spans="1:22" ht="14.5" x14ac:dyDescent="0.35">
      <c r="A9" s="97" t="s">
        <v>12</v>
      </c>
      <c r="B9" s="12">
        <v>14</v>
      </c>
      <c r="C9" s="12">
        <v>0</v>
      </c>
      <c r="D9" s="12">
        <v>0</v>
      </c>
      <c r="E9" s="12">
        <v>0</v>
      </c>
      <c r="F9" s="12">
        <v>0</v>
      </c>
      <c r="G9" s="12">
        <v>4</v>
      </c>
      <c r="H9" s="12">
        <v>44</v>
      </c>
      <c r="I9" s="12">
        <v>21</v>
      </c>
      <c r="J9" s="12">
        <v>0</v>
      </c>
      <c r="K9" s="12">
        <v>619</v>
      </c>
      <c r="L9" s="12">
        <v>62</v>
      </c>
      <c r="M9" s="12">
        <v>0</v>
      </c>
      <c r="N9" s="12">
        <v>77</v>
      </c>
      <c r="O9" s="12">
        <v>197</v>
      </c>
      <c r="P9" s="12">
        <v>0</v>
      </c>
      <c r="Q9" s="12">
        <v>0</v>
      </c>
      <c r="R9" s="12">
        <v>0</v>
      </c>
      <c r="S9" s="12">
        <v>14</v>
      </c>
      <c r="T9" s="12">
        <v>1052</v>
      </c>
      <c r="U9" s="98"/>
      <c r="V9" s="98"/>
    </row>
    <row r="10" spans="1:22" ht="14.5" x14ac:dyDescent="0.35">
      <c r="A10" s="97" t="s">
        <v>59</v>
      </c>
      <c r="B10" s="12">
        <v>21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5</v>
      </c>
      <c r="I10" s="12">
        <v>37</v>
      </c>
      <c r="J10" s="12">
        <v>0</v>
      </c>
      <c r="K10" s="12">
        <v>0</v>
      </c>
      <c r="L10" s="12">
        <v>0</v>
      </c>
      <c r="M10" s="12">
        <v>0</v>
      </c>
      <c r="N10" s="12">
        <v>253</v>
      </c>
      <c r="O10" s="12">
        <v>21</v>
      </c>
      <c r="P10" s="12">
        <v>0</v>
      </c>
      <c r="Q10" s="12">
        <v>0</v>
      </c>
      <c r="R10" s="12">
        <v>0</v>
      </c>
      <c r="S10" s="12">
        <v>0</v>
      </c>
      <c r="T10" s="12">
        <v>337</v>
      </c>
      <c r="U10" s="98"/>
      <c r="V10" s="98"/>
    </row>
    <row r="11" spans="1:22" ht="14.5" x14ac:dyDescent="0.35">
      <c r="A11" s="97" t="s">
        <v>14</v>
      </c>
      <c r="B11" s="12">
        <v>95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1</v>
      </c>
      <c r="I11" s="12">
        <v>6</v>
      </c>
      <c r="J11" s="12">
        <v>0</v>
      </c>
      <c r="K11" s="12">
        <v>0</v>
      </c>
      <c r="L11" s="12">
        <v>3</v>
      </c>
      <c r="M11" s="12">
        <v>0</v>
      </c>
      <c r="N11" s="12">
        <v>3</v>
      </c>
      <c r="O11" s="12">
        <v>118</v>
      </c>
      <c r="P11" s="12">
        <v>0</v>
      </c>
      <c r="Q11" s="12">
        <v>0</v>
      </c>
      <c r="R11" s="12">
        <v>0</v>
      </c>
      <c r="S11" s="12">
        <v>0</v>
      </c>
      <c r="T11" s="12">
        <v>226</v>
      </c>
      <c r="U11" s="98"/>
      <c r="V11" s="98"/>
    </row>
    <row r="12" spans="1:22" ht="14.5" x14ac:dyDescent="0.35">
      <c r="A12" s="97" t="s">
        <v>58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22</v>
      </c>
      <c r="J12" s="12">
        <v>0</v>
      </c>
      <c r="K12" s="12">
        <v>17</v>
      </c>
      <c r="L12" s="12">
        <v>20</v>
      </c>
      <c r="M12" s="12">
        <v>0</v>
      </c>
      <c r="N12" s="12">
        <v>25</v>
      </c>
      <c r="O12" s="12">
        <v>52</v>
      </c>
      <c r="P12" s="12">
        <v>3</v>
      </c>
      <c r="Q12" s="12">
        <v>0</v>
      </c>
      <c r="R12" s="12">
        <v>0</v>
      </c>
      <c r="S12" s="12">
        <v>0</v>
      </c>
      <c r="T12" s="12">
        <v>139</v>
      </c>
      <c r="U12" s="98"/>
      <c r="V12" s="98"/>
    </row>
    <row r="13" spans="1:22" ht="14.5" x14ac:dyDescent="0.35">
      <c r="A13" s="97" t="s">
        <v>60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16</v>
      </c>
      <c r="J13" s="12">
        <v>0</v>
      </c>
      <c r="K13" s="12">
        <v>0</v>
      </c>
      <c r="L13" s="12">
        <v>0</v>
      </c>
      <c r="M13" s="12">
        <v>0</v>
      </c>
      <c r="N13" s="12">
        <v>55</v>
      </c>
      <c r="O13" s="12">
        <v>10</v>
      </c>
      <c r="P13" s="12">
        <v>0</v>
      </c>
      <c r="Q13" s="12">
        <v>0</v>
      </c>
      <c r="R13" s="12">
        <v>0</v>
      </c>
      <c r="S13" s="12">
        <v>0</v>
      </c>
      <c r="T13" s="12">
        <v>81</v>
      </c>
      <c r="U13" s="98"/>
      <c r="V13" s="98"/>
    </row>
    <row r="14" spans="1:22" ht="14.5" x14ac:dyDescent="0.35">
      <c r="A14" s="97" t="s">
        <v>94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29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29</v>
      </c>
      <c r="U14" s="98"/>
      <c r="V14" s="98"/>
    </row>
    <row r="15" spans="1:22" ht="14.5" x14ac:dyDescent="0.35">
      <c r="A15" s="97" t="s">
        <v>62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27</v>
      </c>
      <c r="O15" s="12">
        <v>0</v>
      </c>
      <c r="P15" s="12">
        <v>0</v>
      </c>
      <c r="Q15" s="12">
        <v>0</v>
      </c>
      <c r="R15" s="12">
        <v>1</v>
      </c>
      <c r="S15" s="12">
        <v>0</v>
      </c>
      <c r="T15" s="12">
        <v>28</v>
      </c>
      <c r="U15" s="98"/>
      <c r="V15" s="98"/>
    </row>
    <row r="16" spans="1:22" ht="14.5" x14ac:dyDescent="0.35">
      <c r="A16" s="97" t="s">
        <v>129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9</v>
      </c>
      <c r="T16" s="12">
        <v>9</v>
      </c>
      <c r="U16" s="98"/>
      <c r="V16" s="98"/>
    </row>
    <row r="17" spans="1:22" ht="14.5" x14ac:dyDescent="0.35">
      <c r="A17" s="97" t="s">
        <v>19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1</v>
      </c>
      <c r="M17" s="12">
        <v>0</v>
      </c>
      <c r="N17" s="12">
        <v>0</v>
      </c>
      <c r="O17" s="12">
        <v>1</v>
      </c>
      <c r="P17" s="12">
        <v>0</v>
      </c>
      <c r="Q17" s="12">
        <v>0</v>
      </c>
      <c r="R17" s="12">
        <v>0</v>
      </c>
      <c r="S17" s="12">
        <v>4</v>
      </c>
      <c r="T17" s="12">
        <v>6</v>
      </c>
      <c r="U17" s="98"/>
      <c r="V17" s="98"/>
    </row>
    <row r="18" spans="1:22" ht="14.5" x14ac:dyDescent="0.35">
      <c r="A18" s="97" t="s">
        <v>61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2</v>
      </c>
      <c r="J18" s="12">
        <v>0</v>
      </c>
      <c r="K18" s="12">
        <v>0</v>
      </c>
      <c r="L18" s="12">
        <v>0</v>
      </c>
      <c r="M18" s="12">
        <v>0</v>
      </c>
      <c r="N18" s="12">
        <v>3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5</v>
      </c>
      <c r="U18" s="98"/>
      <c r="V18" s="98"/>
    </row>
    <row r="19" spans="1:22" ht="14.5" x14ac:dyDescent="0.35">
      <c r="A19" s="97" t="s">
        <v>130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4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4</v>
      </c>
      <c r="U19" s="98"/>
      <c r="V19" s="98"/>
    </row>
    <row r="20" spans="1:22" ht="14.5" x14ac:dyDescent="0.35">
      <c r="A20" s="97" t="s">
        <v>93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2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1</v>
      </c>
      <c r="P20" s="12">
        <v>0</v>
      </c>
      <c r="Q20" s="12">
        <v>0</v>
      </c>
      <c r="R20" s="12">
        <v>0</v>
      </c>
      <c r="S20" s="12">
        <v>0</v>
      </c>
      <c r="T20" s="12">
        <v>3</v>
      </c>
      <c r="U20" s="98"/>
      <c r="V20" s="98"/>
    </row>
    <row r="21" spans="1:22" ht="14.5" x14ac:dyDescent="0.35">
      <c r="A21" s="97" t="s">
        <v>63</v>
      </c>
      <c r="B21" s="128">
        <v>0</v>
      </c>
      <c r="C21" s="128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2</v>
      </c>
      <c r="R21" s="12">
        <v>0</v>
      </c>
      <c r="S21" s="12">
        <v>0</v>
      </c>
      <c r="T21" s="12">
        <v>2</v>
      </c>
      <c r="U21" s="98"/>
      <c r="V21" s="98"/>
    </row>
    <row r="22" spans="1:22" ht="14.5" x14ac:dyDescent="0.35">
      <c r="A22" s="97"/>
      <c r="B22" s="127"/>
      <c r="C22" s="127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</row>
    <row r="24" spans="1:22" ht="18.5" x14ac:dyDescent="0.45">
      <c r="A24" s="96" t="s">
        <v>133</v>
      </c>
      <c r="U24" s="98"/>
      <c r="V24" s="98"/>
    </row>
    <row r="25" spans="1:22" ht="14.5" customHeight="1" x14ac:dyDescent="0.45">
      <c r="A25" s="96"/>
      <c r="U25" s="98"/>
      <c r="V25" s="98"/>
    </row>
    <row r="26" spans="1:22" ht="14.5" x14ac:dyDescent="0.35">
      <c r="B26" s="126" t="s">
        <v>91</v>
      </c>
      <c r="U26" s="98"/>
      <c r="V26" s="98"/>
    </row>
    <row r="27" spans="1:22" ht="14.5" x14ac:dyDescent="0.35">
      <c r="A27" s="102" t="s">
        <v>85</v>
      </c>
      <c r="B27" s="97" t="s">
        <v>117</v>
      </c>
      <c r="C27" s="97" t="s">
        <v>121</v>
      </c>
      <c r="D27" s="97" t="s">
        <v>123</v>
      </c>
      <c r="E27" s="97" t="s">
        <v>124</v>
      </c>
      <c r="F27" s="97" t="s">
        <v>126</v>
      </c>
      <c r="G27" s="97" t="s">
        <v>131</v>
      </c>
      <c r="H27" s="97" t="s">
        <v>57</v>
      </c>
      <c r="I27" s="98"/>
      <c r="J27" s="98"/>
    </row>
    <row r="28" spans="1:22" ht="14.5" x14ac:dyDescent="0.35">
      <c r="A28" s="97" t="s">
        <v>92</v>
      </c>
      <c r="B28" s="98">
        <v>8</v>
      </c>
      <c r="C28" s="98">
        <v>2</v>
      </c>
      <c r="D28" s="98">
        <v>42</v>
      </c>
      <c r="E28" s="98">
        <v>40</v>
      </c>
      <c r="F28" s="98">
        <v>2</v>
      </c>
      <c r="G28" s="98">
        <v>1</v>
      </c>
      <c r="H28" s="98">
        <v>95</v>
      </c>
      <c r="I28" s="98"/>
      <c r="J28" s="98"/>
    </row>
    <row r="29" spans="1:22" ht="14.5" x14ac:dyDescent="0.35">
      <c r="A29" s="97" t="s">
        <v>19</v>
      </c>
      <c r="B29" s="98">
        <v>7</v>
      </c>
      <c r="C29" s="98">
        <v>1</v>
      </c>
      <c r="D29" s="98">
        <v>17</v>
      </c>
      <c r="E29" s="98">
        <v>33</v>
      </c>
      <c r="F29" s="98">
        <v>0</v>
      </c>
      <c r="G29" s="98">
        <v>0</v>
      </c>
      <c r="H29" s="98">
        <v>58</v>
      </c>
      <c r="I29" s="98"/>
      <c r="J29" s="98"/>
    </row>
    <row r="30" spans="1:22" ht="14.5" x14ac:dyDescent="0.35">
      <c r="A30" s="97" t="s">
        <v>63</v>
      </c>
      <c r="B30" s="98">
        <v>0</v>
      </c>
      <c r="C30" s="98">
        <v>1</v>
      </c>
      <c r="D30" s="98">
        <v>25</v>
      </c>
      <c r="E30" s="98">
        <v>4</v>
      </c>
      <c r="F30" s="98">
        <v>2</v>
      </c>
      <c r="G30" s="98">
        <v>0</v>
      </c>
      <c r="H30" s="98">
        <v>32</v>
      </c>
      <c r="I30" s="98"/>
      <c r="J30" s="98"/>
    </row>
    <row r="31" spans="1:22" ht="14.5" x14ac:dyDescent="0.35">
      <c r="A31" s="97" t="s">
        <v>132</v>
      </c>
      <c r="B31" s="98">
        <v>0</v>
      </c>
      <c r="C31" s="98">
        <v>0</v>
      </c>
      <c r="D31" s="98">
        <v>0</v>
      </c>
      <c r="E31" s="98">
        <v>2</v>
      </c>
      <c r="F31" s="98">
        <v>0</v>
      </c>
      <c r="G31" s="98">
        <v>0</v>
      </c>
      <c r="H31" s="98">
        <v>2</v>
      </c>
      <c r="I31" s="98"/>
      <c r="J31" s="98"/>
    </row>
    <row r="32" spans="1:22" ht="14.5" x14ac:dyDescent="0.35">
      <c r="A32" s="97" t="s">
        <v>14</v>
      </c>
      <c r="B32" s="98">
        <v>0</v>
      </c>
      <c r="C32" s="98">
        <v>0</v>
      </c>
      <c r="D32" s="98">
        <v>0</v>
      </c>
      <c r="E32" s="98">
        <v>1</v>
      </c>
      <c r="F32" s="98">
        <v>0</v>
      </c>
      <c r="G32" s="98">
        <v>0</v>
      </c>
      <c r="H32" s="98">
        <v>1</v>
      </c>
      <c r="I32" s="98"/>
      <c r="J32" s="98"/>
    </row>
    <row r="33" spans="1:22" ht="14.5" x14ac:dyDescent="0.35">
      <c r="A33" s="97"/>
      <c r="B33" s="98"/>
      <c r="C33" s="98"/>
      <c r="D33" s="98"/>
      <c r="E33" s="98"/>
      <c r="F33" s="98"/>
      <c r="G33" s="98"/>
      <c r="H33" s="98"/>
      <c r="I33" s="98"/>
      <c r="J33" s="98"/>
      <c r="K33" s="98"/>
    </row>
    <row r="34" spans="1:22" ht="14.5" x14ac:dyDescent="0.35">
      <c r="A34" s="97"/>
      <c r="B34" s="97"/>
      <c r="C34" s="97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</row>
    <row r="35" spans="1:22" ht="15.5" x14ac:dyDescent="0.35">
      <c r="A35" s="101" t="s">
        <v>84</v>
      </c>
      <c r="B35" s="100"/>
      <c r="C35" s="97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</row>
    <row r="36" spans="1:22" ht="14.5" x14ac:dyDescent="0.35">
      <c r="A36" s="99"/>
      <c r="B36" s="100"/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</row>
    <row r="37" spans="1:22" ht="14.5" x14ac:dyDescent="0.35">
      <c r="A37" s="97" t="s">
        <v>35</v>
      </c>
      <c r="B37" s="97" t="s">
        <v>64</v>
      </c>
      <c r="C37" s="97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</row>
    <row r="38" spans="1:22" ht="14.5" x14ac:dyDescent="0.35">
      <c r="A38" s="97" t="s">
        <v>36</v>
      </c>
      <c r="B38" s="97" t="s">
        <v>65</v>
      </c>
      <c r="C38" s="97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</row>
    <row r="39" spans="1:22" ht="14.5" x14ac:dyDescent="0.35">
      <c r="A39" s="97" t="s">
        <v>37</v>
      </c>
      <c r="B39" s="97" t="s">
        <v>66</v>
      </c>
      <c r="C39" s="97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</row>
    <row r="40" spans="1:22" ht="14.5" x14ac:dyDescent="0.35">
      <c r="A40" s="97" t="s">
        <v>38</v>
      </c>
      <c r="B40" s="97" t="s">
        <v>67</v>
      </c>
      <c r="C40" s="97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</row>
    <row r="41" spans="1:22" ht="14.5" x14ac:dyDescent="0.35">
      <c r="A41" s="97" t="s">
        <v>39</v>
      </c>
      <c r="B41" s="97" t="s">
        <v>68</v>
      </c>
      <c r="C41" s="97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</row>
    <row r="42" spans="1:22" ht="14.5" x14ac:dyDescent="0.35">
      <c r="A42" s="97" t="s">
        <v>40</v>
      </c>
      <c r="B42" s="97" t="s">
        <v>69</v>
      </c>
      <c r="C42" s="97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</row>
    <row r="43" spans="1:22" ht="14.5" x14ac:dyDescent="0.35">
      <c r="A43" s="97" t="s">
        <v>41</v>
      </c>
      <c r="B43" s="97" t="s">
        <v>70</v>
      </c>
      <c r="C43" s="97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</row>
    <row r="44" spans="1:22" ht="14.5" x14ac:dyDescent="0.35">
      <c r="A44" s="97" t="s">
        <v>42</v>
      </c>
      <c r="B44" s="97" t="s">
        <v>71</v>
      </c>
      <c r="C44" s="97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</row>
    <row r="45" spans="1:22" ht="14.5" x14ac:dyDescent="0.35">
      <c r="A45" s="97" t="s">
        <v>43</v>
      </c>
      <c r="B45" s="97" t="s">
        <v>72</v>
      </c>
      <c r="C45" s="97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</row>
    <row r="46" spans="1:22" ht="14.5" x14ac:dyDescent="0.35">
      <c r="A46" s="97" t="s">
        <v>44</v>
      </c>
      <c r="B46" s="97" t="s">
        <v>73</v>
      </c>
      <c r="C46" s="97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</row>
    <row r="47" spans="1:22" ht="14.5" x14ac:dyDescent="0.35">
      <c r="A47" s="97" t="s">
        <v>45</v>
      </c>
      <c r="B47" s="97" t="s">
        <v>74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</row>
    <row r="48" spans="1:22" ht="14.5" x14ac:dyDescent="0.35">
      <c r="A48" s="97" t="s">
        <v>46</v>
      </c>
      <c r="B48" s="97" t="s">
        <v>75</v>
      </c>
      <c r="C48" s="97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</row>
    <row r="49" spans="1:22" ht="14.5" x14ac:dyDescent="0.35">
      <c r="A49" s="97" t="s">
        <v>47</v>
      </c>
      <c r="B49" s="97" t="s">
        <v>76</v>
      </c>
      <c r="C49" s="97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</row>
    <row r="50" spans="1:22" ht="14.5" x14ac:dyDescent="0.35">
      <c r="A50" s="97" t="s">
        <v>48</v>
      </c>
      <c r="B50" s="97" t="s">
        <v>77</v>
      </c>
      <c r="C50" s="97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</row>
    <row r="51" spans="1:22" ht="14.5" x14ac:dyDescent="0.35">
      <c r="A51" s="97" t="s">
        <v>49</v>
      </c>
      <c r="B51" s="97" t="s">
        <v>78</v>
      </c>
      <c r="C51" s="97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</row>
    <row r="52" spans="1:22" ht="14.5" x14ac:dyDescent="0.35">
      <c r="A52" s="97" t="s">
        <v>50</v>
      </c>
      <c r="B52" s="97" t="s">
        <v>79</v>
      </c>
      <c r="C52" s="97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</row>
    <row r="53" spans="1:22" ht="14.5" x14ac:dyDescent="0.35">
      <c r="A53" s="97" t="s">
        <v>51</v>
      </c>
      <c r="B53" s="97" t="s">
        <v>80</v>
      </c>
      <c r="C53" s="97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</row>
    <row r="54" spans="1:22" ht="14.5" x14ac:dyDescent="0.35">
      <c r="A54" s="97" t="s">
        <v>52</v>
      </c>
      <c r="B54" s="97" t="s">
        <v>79</v>
      </c>
      <c r="C54" s="97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</row>
    <row r="55" spans="1:22" ht="14.5" x14ac:dyDescent="0.35">
      <c r="A55" s="97" t="s">
        <v>53</v>
      </c>
      <c r="B55" s="97" t="s">
        <v>80</v>
      </c>
      <c r="C55" s="97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</row>
    <row r="56" spans="1:22" ht="14.5" x14ac:dyDescent="0.35">
      <c r="A56" s="97" t="s">
        <v>54</v>
      </c>
      <c r="B56" s="97" t="s">
        <v>81</v>
      </c>
      <c r="C56" s="97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</row>
    <row r="57" spans="1:22" ht="14.5" x14ac:dyDescent="0.35">
      <c r="A57" s="97" t="s">
        <v>55</v>
      </c>
      <c r="B57" s="97" t="s">
        <v>82</v>
      </c>
      <c r="C57" s="97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</row>
    <row r="58" spans="1:22" ht="14.5" x14ac:dyDescent="0.35">
      <c r="A58" s="97" t="s">
        <v>56</v>
      </c>
      <c r="B58" s="97" t="s">
        <v>83</v>
      </c>
      <c r="C58" s="97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</row>
    <row r="59" spans="1:22" ht="14.5" x14ac:dyDescent="0.35">
      <c r="A59" s="97"/>
      <c r="B59" s="97"/>
      <c r="C59" s="97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</row>
    <row r="60" spans="1:22" ht="14.5" x14ac:dyDescent="0.35">
      <c r="A60" s="97"/>
      <c r="B60" s="97"/>
      <c r="C60" s="97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</row>
    <row r="61" spans="1:22" ht="14.5" x14ac:dyDescent="0.35">
      <c r="A61" s="97"/>
      <c r="B61" s="97"/>
      <c r="C61" s="97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</row>
    <row r="62" spans="1:22" ht="14.5" x14ac:dyDescent="0.35">
      <c r="A62" s="97"/>
      <c r="B62" s="97"/>
      <c r="C62" s="97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</row>
    <row r="63" spans="1:22" ht="14.5" x14ac:dyDescent="0.35">
      <c r="A63" s="97"/>
      <c r="B63" s="97"/>
      <c r="C63" s="97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</row>
    <row r="64" spans="1:22" ht="14.5" x14ac:dyDescent="0.35">
      <c r="A64" s="97"/>
      <c r="B64" s="97"/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</row>
    <row r="65" spans="1:22" ht="14.5" x14ac:dyDescent="0.35">
      <c r="A65" s="97"/>
      <c r="B65" s="97"/>
      <c r="C65" s="97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</row>
    <row r="66" spans="1:22" ht="14.5" x14ac:dyDescent="0.35">
      <c r="A66" s="97"/>
      <c r="B66" s="97"/>
      <c r="C66" s="97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</row>
    <row r="67" spans="1:22" ht="14.5" x14ac:dyDescent="0.35">
      <c r="A67" s="97"/>
      <c r="B67" s="97"/>
      <c r="C67" s="97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</row>
    <row r="68" spans="1:22" ht="14.5" x14ac:dyDescent="0.35">
      <c r="A68" s="97"/>
      <c r="B68" s="97"/>
      <c r="C68" s="97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</row>
    <row r="69" spans="1:22" ht="14.5" x14ac:dyDescent="0.35">
      <c r="A69" s="97"/>
      <c r="B69" s="97"/>
      <c r="C69" s="97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</row>
    <row r="70" spans="1:22" ht="14.5" x14ac:dyDescent="0.35">
      <c r="A70" s="97"/>
      <c r="B70" s="97"/>
      <c r="C70" s="97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</row>
    <row r="71" spans="1:22" ht="14.5" x14ac:dyDescent="0.35">
      <c r="A71" s="97"/>
      <c r="B71" s="97"/>
      <c r="C71" s="97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</row>
    <row r="72" spans="1:22" ht="14.5" x14ac:dyDescent="0.35">
      <c r="A72" s="97"/>
      <c r="B72" s="97"/>
      <c r="C72" s="97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</row>
    <row r="73" spans="1:22" ht="14.5" x14ac:dyDescent="0.35">
      <c r="A73" s="97"/>
      <c r="B73" s="97"/>
      <c r="C73" s="97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</row>
    <row r="74" spans="1:22" ht="14.5" x14ac:dyDescent="0.35">
      <c r="A74" s="97"/>
      <c r="B74" s="97"/>
      <c r="C74" s="97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</row>
    <row r="75" spans="1:22" ht="14.5" x14ac:dyDescent="0.35">
      <c r="A75" s="97"/>
      <c r="B75" s="97"/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</row>
    <row r="76" spans="1:22" ht="14.5" x14ac:dyDescent="0.35">
      <c r="A76" s="97"/>
      <c r="B76" s="97"/>
      <c r="C76" s="97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</row>
    <row r="77" spans="1:22" ht="14.5" x14ac:dyDescent="0.35">
      <c r="A77" s="97"/>
      <c r="B77" s="97"/>
      <c r="C77" s="97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</row>
    <row r="78" spans="1:22" ht="14.5" x14ac:dyDescent="0.35">
      <c r="A78" s="97"/>
      <c r="B78" s="97"/>
      <c r="C78" s="97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</row>
    <row r="79" spans="1:22" ht="14.5" x14ac:dyDescent="0.35">
      <c r="A79" s="97"/>
      <c r="B79" s="97"/>
      <c r="C79" s="97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</row>
    <row r="80" spans="1:22" ht="14.5" x14ac:dyDescent="0.35">
      <c r="A80" s="97"/>
      <c r="B80" s="97"/>
      <c r="C80" s="97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</row>
    <row r="81" spans="1:22" ht="14.5" x14ac:dyDescent="0.35">
      <c r="A81" s="97"/>
      <c r="B81" s="97"/>
      <c r="C81" s="97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</row>
    <row r="82" spans="1:22" ht="14.5" x14ac:dyDescent="0.35">
      <c r="A82" s="97"/>
      <c r="B82" s="97"/>
      <c r="C82" s="97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</row>
    <row r="83" spans="1:22" ht="14.5" x14ac:dyDescent="0.35">
      <c r="A83" s="97"/>
      <c r="B83" s="97"/>
      <c r="C83" s="97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</row>
    <row r="84" spans="1:22" ht="14.5" x14ac:dyDescent="0.35">
      <c r="A84" s="97"/>
      <c r="B84" s="97"/>
      <c r="C84" s="97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</row>
    <row r="85" spans="1:22" ht="14.5" x14ac:dyDescent="0.35">
      <c r="A85" s="97"/>
      <c r="B85" s="97"/>
      <c r="C85" s="97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</row>
    <row r="86" spans="1:22" ht="14.5" x14ac:dyDescent="0.35">
      <c r="A86" s="97"/>
      <c r="B86" s="97"/>
      <c r="C86" s="97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</row>
    <row r="87" spans="1:22" ht="14.5" x14ac:dyDescent="0.35">
      <c r="A87" s="97"/>
      <c r="B87" s="97"/>
      <c r="C87" s="97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</row>
    <row r="88" spans="1:22" ht="14.5" x14ac:dyDescent="0.35">
      <c r="A88" s="97"/>
      <c r="B88" s="97"/>
      <c r="C88" s="97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</row>
    <row r="89" spans="1:22" ht="14.5" x14ac:dyDescent="0.35">
      <c r="A89" s="97"/>
      <c r="B89" s="97"/>
      <c r="C89" s="97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</row>
    <row r="90" spans="1:22" ht="14.5" x14ac:dyDescent="0.35">
      <c r="A90" s="97"/>
      <c r="B90" s="97"/>
      <c r="C90" s="97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</row>
    <row r="91" spans="1:22" ht="14.5" x14ac:dyDescent="0.35">
      <c r="A91" s="97"/>
      <c r="B91" s="97"/>
      <c r="C91" s="97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</row>
    <row r="92" spans="1:22" ht="14.5" x14ac:dyDescent="0.35">
      <c r="A92" s="97"/>
      <c r="B92" s="97"/>
      <c r="C92" s="97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</row>
    <row r="93" spans="1:22" ht="14.5" x14ac:dyDescent="0.35">
      <c r="A93" s="97"/>
      <c r="B93" s="97"/>
      <c r="C93" s="97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</row>
    <row r="94" spans="1:22" ht="14.5" x14ac:dyDescent="0.35">
      <c r="A94" s="97"/>
      <c r="B94" s="97"/>
      <c r="C94" s="97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</row>
    <row r="95" spans="1:22" ht="14.5" x14ac:dyDescent="0.35">
      <c r="A95" s="97"/>
      <c r="B95" s="97"/>
      <c r="C95" s="97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</row>
    <row r="96" spans="1:22" ht="14.5" x14ac:dyDescent="0.35">
      <c r="A96" s="97"/>
      <c r="B96" s="97"/>
      <c r="C96" s="97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</row>
    <row r="97" spans="1:22" ht="14.5" x14ac:dyDescent="0.35">
      <c r="A97" s="97"/>
      <c r="B97" s="97"/>
      <c r="C97" s="97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</row>
    <row r="98" spans="1:22" ht="14.5" x14ac:dyDescent="0.35">
      <c r="A98" s="97"/>
      <c r="B98" s="97"/>
      <c r="C98" s="97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</row>
    <row r="99" spans="1:22" ht="14.5" x14ac:dyDescent="0.35">
      <c r="A99" s="97"/>
      <c r="B99" s="97"/>
      <c r="C99" s="97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</row>
    <row r="100" spans="1:22" ht="14.5" x14ac:dyDescent="0.35">
      <c r="A100" s="97"/>
      <c r="B100" s="97"/>
      <c r="C100" s="97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</row>
    <row r="101" spans="1:22" ht="14.5" x14ac:dyDescent="0.35">
      <c r="A101" s="97"/>
      <c r="B101" s="97"/>
      <c r="C101" s="97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</row>
    <row r="102" spans="1:22" ht="14.5" x14ac:dyDescent="0.35">
      <c r="A102" s="97"/>
      <c r="B102" s="97"/>
      <c r="C102" s="97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</row>
    <row r="103" spans="1:22" ht="14.5" x14ac:dyDescent="0.35">
      <c r="A103" s="97"/>
      <c r="B103" s="97"/>
      <c r="C103" s="97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</row>
    <row r="104" spans="1:22" ht="14.5" x14ac:dyDescent="0.35">
      <c r="A104" s="97"/>
      <c r="B104" s="97"/>
      <c r="C104" s="97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</row>
    <row r="105" spans="1:22" ht="14.5" x14ac:dyDescent="0.35">
      <c r="A105" s="97"/>
      <c r="B105" s="97"/>
      <c r="C105" s="97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</row>
    <row r="106" spans="1:22" ht="14.5" x14ac:dyDescent="0.35">
      <c r="A106" s="97"/>
      <c r="B106" s="97"/>
      <c r="C106" s="97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</row>
    <row r="107" spans="1:22" ht="14.5" x14ac:dyDescent="0.35">
      <c r="A107" s="97"/>
      <c r="B107" s="97"/>
      <c r="C107" s="97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</row>
    <row r="108" spans="1:22" ht="14.5" x14ac:dyDescent="0.35">
      <c r="A108" s="97"/>
      <c r="B108" s="97"/>
      <c r="C108" s="97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</row>
    <row r="109" spans="1:22" ht="14.5" x14ac:dyDescent="0.35">
      <c r="A109" s="97"/>
      <c r="B109" s="97"/>
      <c r="C109" s="97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</row>
    <row r="110" spans="1:22" ht="14.5" x14ac:dyDescent="0.35">
      <c r="A110" s="97"/>
      <c r="B110" s="97"/>
      <c r="C110" s="97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</row>
    <row r="111" spans="1:22" ht="14.5" x14ac:dyDescent="0.35">
      <c r="A111" s="97"/>
      <c r="B111" s="97"/>
      <c r="C111" s="97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</row>
    <row r="112" spans="1:22" ht="14.5" x14ac:dyDescent="0.35">
      <c r="A112" s="97"/>
      <c r="B112" s="97"/>
      <c r="C112" s="97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</row>
    <row r="113" spans="1:22" ht="14.5" x14ac:dyDescent="0.35">
      <c r="A113" s="97"/>
      <c r="B113" s="97"/>
      <c r="C113" s="97"/>
      <c r="D113" s="98"/>
      <c r="E113" s="98"/>
      <c r="F113" s="98"/>
      <c r="G113" s="98"/>
      <c r="H113" s="98"/>
      <c r="I113" s="98"/>
      <c r="J113" s="98"/>
      <c r="K113" s="98"/>
      <c r="L113" s="98"/>
      <c r="M113" s="98"/>
      <c r="N113" s="98"/>
      <c r="O113" s="98"/>
      <c r="P113" s="98"/>
      <c r="Q113" s="98"/>
      <c r="R113" s="98"/>
      <c r="S113" s="98"/>
      <c r="T113" s="98"/>
      <c r="U113" s="98"/>
      <c r="V113" s="98"/>
    </row>
    <row r="114" spans="1:22" ht="14.5" x14ac:dyDescent="0.35">
      <c r="A114" s="97"/>
      <c r="B114" s="97"/>
      <c r="C114" s="97"/>
      <c r="D114" s="98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</row>
    <row r="115" spans="1:22" ht="14.5" x14ac:dyDescent="0.35">
      <c r="A115" s="97"/>
      <c r="B115" s="97"/>
      <c r="C115" s="97"/>
      <c r="D115" s="98"/>
      <c r="E115" s="98"/>
      <c r="F115" s="98"/>
      <c r="G115" s="98"/>
      <c r="H115" s="98"/>
      <c r="I115" s="98"/>
      <c r="J115" s="98"/>
      <c r="K115" s="98"/>
      <c r="L115" s="98"/>
      <c r="M115" s="98"/>
      <c r="N115" s="98"/>
      <c r="O115" s="98"/>
      <c r="P115" s="98"/>
      <c r="Q115" s="98"/>
      <c r="R115" s="98"/>
      <c r="S115" s="98"/>
      <c r="T115" s="98"/>
      <c r="U115" s="98"/>
      <c r="V115" s="98"/>
    </row>
    <row r="116" spans="1:22" ht="14.5" x14ac:dyDescent="0.35">
      <c r="A116" s="97"/>
      <c r="B116" s="97"/>
      <c r="C116" s="97"/>
      <c r="D116" s="98"/>
      <c r="E116" s="98"/>
      <c r="F116" s="98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</row>
    <row r="117" spans="1:22" ht="14.5" x14ac:dyDescent="0.35">
      <c r="A117" s="97"/>
      <c r="B117" s="97"/>
      <c r="C117" s="97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</row>
    <row r="118" spans="1:22" ht="14.5" x14ac:dyDescent="0.35">
      <c r="A118" s="97"/>
      <c r="B118" s="97"/>
      <c r="C118" s="97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</row>
    <row r="119" spans="1:22" ht="14.5" x14ac:dyDescent="0.35">
      <c r="A119" s="97"/>
      <c r="B119" s="97"/>
      <c r="C119" s="97"/>
      <c r="D119" s="98"/>
      <c r="E119" s="98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</row>
    <row r="120" spans="1:22" ht="14.5" x14ac:dyDescent="0.35">
      <c r="A120" s="97"/>
      <c r="B120" s="97"/>
      <c r="C120" s="97"/>
      <c r="D120" s="98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</row>
    <row r="121" spans="1:22" ht="14.5" x14ac:dyDescent="0.35">
      <c r="A121" s="97"/>
      <c r="B121" s="97"/>
      <c r="C121" s="97"/>
      <c r="D121" s="98"/>
      <c r="E121" s="9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</row>
    <row r="122" spans="1:22" ht="14.5" x14ac:dyDescent="0.35">
      <c r="A122" s="97"/>
      <c r="B122" s="97"/>
      <c r="C122" s="97"/>
      <c r="D122" s="98"/>
      <c r="E122" s="98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</row>
    <row r="123" spans="1:22" ht="14.5" x14ac:dyDescent="0.35">
      <c r="A123" s="97"/>
      <c r="B123" s="97"/>
      <c r="C123" s="97"/>
      <c r="D123" s="98"/>
      <c r="E123" s="98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</row>
    <row r="124" spans="1:22" ht="14.5" x14ac:dyDescent="0.35">
      <c r="A124" s="97"/>
      <c r="B124" s="97"/>
      <c r="C124" s="97"/>
      <c r="D124" s="98"/>
      <c r="E124" s="9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</row>
    <row r="125" spans="1:22" ht="14.5" x14ac:dyDescent="0.35">
      <c r="A125" s="97"/>
      <c r="B125" s="97"/>
      <c r="C125" s="97"/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8"/>
      <c r="P125" s="98"/>
      <c r="Q125" s="98"/>
      <c r="R125" s="98"/>
      <c r="S125" s="98"/>
      <c r="T125" s="98"/>
      <c r="U125" s="98"/>
      <c r="V125" s="98"/>
    </row>
    <row r="126" spans="1:22" ht="14.5" x14ac:dyDescent="0.35">
      <c r="A126" s="97"/>
      <c r="B126" s="97"/>
      <c r="C126" s="97"/>
      <c r="D126" s="98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8"/>
      <c r="P126" s="98"/>
      <c r="Q126" s="98"/>
      <c r="R126" s="98"/>
      <c r="S126" s="98"/>
      <c r="T126" s="98"/>
      <c r="U126" s="98"/>
      <c r="V126" s="98"/>
    </row>
    <row r="127" spans="1:22" ht="14.5" x14ac:dyDescent="0.35">
      <c r="A127" s="97"/>
      <c r="B127" s="97"/>
      <c r="C127" s="97"/>
      <c r="D127" s="98"/>
      <c r="E127" s="98"/>
      <c r="F127" s="98"/>
      <c r="G127" s="98"/>
      <c r="H127" s="98"/>
      <c r="I127" s="98"/>
      <c r="J127" s="98"/>
      <c r="K127" s="98"/>
      <c r="L127" s="98"/>
      <c r="M127" s="98"/>
      <c r="N127" s="98"/>
      <c r="O127" s="98"/>
      <c r="P127" s="98"/>
      <c r="Q127" s="98"/>
      <c r="R127" s="98"/>
      <c r="S127" s="98"/>
      <c r="T127" s="98"/>
      <c r="U127" s="98"/>
      <c r="V127" s="98"/>
    </row>
    <row r="128" spans="1:22" ht="14.5" x14ac:dyDescent="0.35">
      <c r="A128" s="97"/>
      <c r="B128" s="97"/>
      <c r="C128" s="97"/>
      <c r="D128" s="98"/>
      <c r="E128" s="98"/>
      <c r="F128" s="98"/>
      <c r="G128" s="98"/>
      <c r="H128" s="98"/>
      <c r="I128" s="98"/>
      <c r="J128" s="98"/>
      <c r="K128" s="98"/>
      <c r="L128" s="98"/>
      <c r="M128" s="98"/>
      <c r="N128" s="98"/>
      <c r="O128" s="98"/>
      <c r="P128" s="98"/>
      <c r="Q128" s="98"/>
      <c r="R128" s="98"/>
      <c r="S128" s="98"/>
      <c r="T128" s="98"/>
      <c r="U128" s="98"/>
      <c r="V128" s="98"/>
    </row>
    <row r="129" spans="1:22" ht="14.5" x14ac:dyDescent="0.35">
      <c r="A129" s="97"/>
      <c r="B129" s="97"/>
      <c r="C129" s="97"/>
      <c r="D129" s="98"/>
      <c r="E129" s="98"/>
      <c r="F129" s="98"/>
      <c r="G129" s="98"/>
      <c r="H129" s="98"/>
      <c r="I129" s="98"/>
      <c r="J129" s="98"/>
      <c r="K129" s="98"/>
      <c r="L129" s="98"/>
      <c r="M129" s="98"/>
      <c r="N129" s="98"/>
      <c r="O129" s="98"/>
      <c r="P129" s="98"/>
      <c r="Q129" s="98"/>
      <c r="R129" s="98"/>
      <c r="S129" s="98"/>
      <c r="T129" s="98"/>
      <c r="U129" s="98"/>
      <c r="V129" s="98"/>
    </row>
    <row r="130" spans="1:22" ht="14.5" x14ac:dyDescent="0.35">
      <c r="A130" s="97"/>
      <c r="B130" s="97"/>
      <c r="C130" s="97"/>
      <c r="D130" s="98"/>
      <c r="E130" s="98"/>
      <c r="F130" s="98"/>
      <c r="G130" s="98"/>
      <c r="H130" s="98"/>
      <c r="I130" s="98"/>
      <c r="J130" s="98"/>
      <c r="K130" s="98"/>
      <c r="L130" s="98"/>
      <c r="M130" s="98"/>
      <c r="N130" s="98"/>
      <c r="O130" s="98"/>
      <c r="P130" s="98"/>
      <c r="Q130" s="98"/>
      <c r="R130" s="98"/>
      <c r="S130" s="98"/>
      <c r="T130" s="98"/>
      <c r="U130" s="98"/>
      <c r="V130" s="98"/>
    </row>
    <row r="131" spans="1:22" ht="14.5" x14ac:dyDescent="0.35">
      <c r="A131" s="97"/>
      <c r="B131" s="97"/>
      <c r="C131" s="97"/>
      <c r="D131" s="98"/>
      <c r="E131" s="98"/>
      <c r="F131" s="98"/>
      <c r="G131" s="98"/>
      <c r="H131" s="98"/>
      <c r="I131" s="98"/>
      <c r="J131" s="98"/>
      <c r="K131" s="98"/>
      <c r="L131" s="98"/>
      <c r="M131" s="98"/>
      <c r="N131" s="98"/>
      <c r="O131" s="98"/>
      <c r="P131" s="98"/>
      <c r="Q131" s="98"/>
      <c r="R131" s="98"/>
      <c r="S131" s="98"/>
      <c r="T131" s="98"/>
      <c r="U131" s="98"/>
      <c r="V131" s="98"/>
    </row>
    <row r="132" spans="1:22" ht="14.5" x14ac:dyDescent="0.35">
      <c r="A132" s="97"/>
      <c r="B132" s="97"/>
      <c r="C132" s="97"/>
      <c r="D132" s="98"/>
      <c r="E132" s="98"/>
      <c r="F132" s="98"/>
      <c r="G132" s="98"/>
      <c r="H132" s="98"/>
      <c r="I132" s="98"/>
      <c r="J132" s="98"/>
      <c r="K132" s="98"/>
      <c r="L132" s="98"/>
      <c r="M132" s="98"/>
      <c r="N132" s="98"/>
      <c r="O132" s="98"/>
      <c r="P132" s="98"/>
      <c r="Q132" s="98"/>
      <c r="R132" s="98"/>
      <c r="S132" s="98"/>
      <c r="T132" s="98"/>
      <c r="U132" s="98"/>
      <c r="V132" s="98"/>
    </row>
    <row r="133" spans="1:22" ht="14.5" x14ac:dyDescent="0.35">
      <c r="A133" s="97"/>
      <c r="B133" s="97"/>
      <c r="C133" s="97"/>
      <c r="D133" s="98"/>
      <c r="E133" s="98"/>
      <c r="F133" s="98"/>
      <c r="G133" s="98"/>
      <c r="H133" s="98"/>
      <c r="I133" s="98"/>
      <c r="J133" s="98"/>
      <c r="K133" s="98"/>
      <c r="L133" s="98"/>
      <c r="M133" s="98"/>
      <c r="N133" s="98"/>
      <c r="O133" s="98"/>
      <c r="P133" s="98"/>
      <c r="Q133" s="98"/>
      <c r="R133" s="98"/>
      <c r="S133" s="98"/>
      <c r="T133" s="98"/>
      <c r="U133" s="98"/>
      <c r="V133" s="98"/>
    </row>
    <row r="134" spans="1:22" ht="14.5" x14ac:dyDescent="0.35">
      <c r="A134" s="97"/>
      <c r="B134" s="97"/>
      <c r="C134" s="97"/>
      <c r="D134" s="98"/>
      <c r="E134" s="98"/>
      <c r="F134" s="98"/>
      <c r="G134" s="98"/>
      <c r="H134" s="98"/>
      <c r="I134" s="98"/>
      <c r="J134" s="98"/>
      <c r="K134" s="98"/>
      <c r="L134" s="98"/>
      <c r="M134" s="98"/>
      <c r="N134" s="98"/>
      <c r="O134" s="98"/>
      <c r="P134" s="98"/>
      <c r="Q134" s="98"/>
      <c r="R134" s="98"/>
      <c r="S134" s="98"/>
      <c r="T134" s="98"/>
      <c r="U134" s="98"/>
      <c r="V134" s="98"/>
    </row>
    <row r="135" spans="1:22" ht="14.5" x14ac:dyDescent="0.35">
      <c r="A135" s="97"/>
      <c r="B135" s="97"/>
      <c r="C135" s="97"/>
      <c r="D135" s="98"/>
      <c r="E135" s="98"/>
      <c r="F135" s="98"/>
      <c r="G135" s="98"/>
      <c r="H135" s="98"/>
      <c r="I135" s="98"/>
      <c r="J135" s="98"/>
      <c r="K135" s="98"/>
      <c r="L135" s="98"/>
      <c r="M135" s="98"/>
      <c r="N135" s="98"/>
      <c r="O135" s="98"/>
      <c r="P135" s="98"/>
      <c r="Q135" s="98"/>
      <c r="R135" s="98"/>
      <c r="S135" s="98"/>
      <c r="T135" s="98"/>
      <c r="U135" s="98"/>
      <c r="V135" s="98"/>
    </row>
    <row r="136" spans="1:22" ht="14.5" x14ac:dyDescent="0.35">
      <c r="A136" s="97"/>
      <c r="B136" s="97"/>
      <c r="C136" s="97"/>
      <c r="D136" s="98"/>
      <c r="E136" s="98"/>
      <c r="F136" s="98"/>
      <c r="G136" s="98"/>
      <c r="H136" s="98"/>
      <c r="I136" s="98"/>
      <c r="J136" s="98"/>
      <c r="K136" s="98"/>
      <c r="L136" s="98"/>
      <c r="M136" s="98"/>
      <c r="N136" s="98"/>
      <c r="O136" s="98"/>
      <c r="P136" s="98"/>
      <c r="Q136" s="98"/>
      <c r="R136" s="98"/>
      <c r="S136" s="98"/>
      <c r="T136" s="98"/>
      <c r="U136" s="98"/>
      <c r="V136" s="98"/>
    </row>
    <row r="137" spans="1:22" ht="14.5" x14ac:dyDescent="0.35">
      <c r="A137" s="97"/>
      <c r="B137" s="97"/>
      <c r="C137" s="97"/>
      <c r="D137" s="98"/>
      <c r="E137" s="98"/>
      <c r="F137" s="98"/>
      <c r="G137" s="98"/>
      <c r="H137" s="98"/>
      <c r="I137" s="98"/>
      <c r="J137" s="98"/>
      <c r="K137" s="98"/>
      <c r="L137" s="98"/>
      <c r="M137" s="98"/>
      <c r="N137" s="98"/>
      <c r="O137" s="98"/>
      <c r="P137" s="98"/>
      <c r="Q137" s="98"/>
      <c r="R137" s="98"/>
      <c r="S137" s="98"/>
      <c r="T137" s="98"/>
      <c r="U137" s="98"/>
      <c r="V137" s="98"/>
    </row>
    <row r="138" spans="1:22" ht="14.5" x14ac:dyDescent="0.35">
      <c r="A138" s="97"/>
      <c r="B138" s="97"/>
      <c r="C138" s="97"/>
      <c r="D138" s="98"/>
      <c r="E138" s="98"/>
      <c r="F138" s="98"/>
      <c r="G138" s="98"/>
      <c r="H138" s="98"/>
      <c r="I138" s="98"/>
      <c r="J138" s="98"/>
      <c r="K138" s="98"/>
      <c r="L138" s="98"/>
      <c r="M138" s="98"/>
      <c r="N138" s="98"/>
      <c r="O138" s="98"/>
      <c r="P138" s="98"/>
      <c r="Q138" s="98"/>
      <c r="R138" s="98"/>
      <c r="S138" s="98"/>
      <c r="T138" s="98"/>
      <c r="U138" s="98"/>
      <c r="V138" s="98"/>
    </row>
    <row r="139" spans="1:22" ht="14.5" x14ac:dyDescent="0.35">
      <c r="A139" s="97"/>
      <c r="B139" s="97"/>
      <c r="C139" s="97"/>
      <c r="D139" s="98"/>
      <c r="E139" s="98"/>
      <c r="F139" s="98"/>
      <c r="G139" s="98"/>
      <c r="H139" s="98"/>
      <c r="I139" s="98"/>
      <c r="J139" s="98"/>
      <c r="K139" s="98"/>
      <c r="L139" s="98"/>
      <c r="M139" s="98"/>
      <c r="N139" s="98"/>
      <c r="O139" s="98"/>
      <c r="P139" s="98"/>
      <c r="Q139" s="98"/>
      <c r="R139" s="98"/>
      <c r="S139" s="98"/>
      <c r="T139" s="98"/>
      <c r="U139" s="98"/>
      <c r="V139" s="98"/>
    </row>
    <row r="140" spans="1:22" ht="14.5" x14ac:dyDescent="0.35">
      <c r="A140" s="97"/>
      <c r="B140" s="97"/>
      <c r="C140" s="97"/>
      <c r="D140" s="98"/>
      <c r="E140" s="98"/>
      <c r="F140" s="98"/>
      <c r="G140" s="98"/>
      <c r="H140" s="98"/>
      <c r="I140" s="98"/>
      <c r="J140" s="98"/>
      <c r="K140" s="98"/>
      <c r="L140" s="98"/>
      <c r="M140" s="98"/>
      <c r="N140" s="98"/>
      <c r="O140" s="98"/>
      <c r="P140" s="98"/>
      <c r="Q140" s="98"/>
      <c r="R140" s="98"/>
      <c r="S140" s="98"/>
      <c r="T140" s="98"/>
      <c r="U140" s="98"/>
      <c r="V140" s="98"/>
    </row>
    <row r="141" spans="1:22" ht="14.5" x14ac:dyDescent="0.35">
      <c r="A141" s="97"/>
      <c r="B141" s="97"/>
      <c r="C141" s="97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98"/>
      <c r="R141" s="98"/>
      <c r="S141" s="98"/>
      <c r="T141" s="98"/>
      <c r="U141" s="98"/>
      <c r="V141" s="98"/>
    </row>
    <row r="142" spans="1:22" ht="14.5" x14ac:dyDescent="0.35">
      <c r="A142" s="97"/>
      <c r="B142" s="97"/>
      <c r="C142" s="97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/>
      <c r="R142" s="98"/>
      <c r="S142" s="98"/>
      <c r="T142" s="98"/>
      <c r="U142" s="98"/>
      <c r="V142" s="98"/>
    </row>
    <row r="143" spans="1:22" ht="14.5" x14ac:dyDescent="0.35">
      <c r="A143" s="97"/>
      <c r="B143" s="97"/>
      <c r="C143" s="97"/>
      <c r="D143" s="98"/>
      <c r="E143" s="98"/>
      <c r="F143" s="98"/>
      <c r="G143" s="98"/>
      <c r="H143" s="98"/>
      <c r="I143" s="98"/>
      <c r="J143" s="98"/>
      <c r="K143" s="98"/>
      <c r="L143" s="98"/>
      <c r="M143" s="98"/>
      <c r="N143" s="98"/>
      <c r="O143" s="98"/>
      <c r="P143" s="98"/>
      <c r="Q143" s="98"/>
      <c r="R143" s="98"/>
      <c r="S143" s="98"/>
      <c r="T143" s="98"/>
      <c r="U143" s="98"/>
      <c r="V143" s="98"/>
    </row>
    <row r="144" spans="1:22" ht="14.5" x14ac:dyDescent="0.35">
      <c r="A144" s="97"/>
      <c r="B144" s="97"/>
      <c r="C144" s="97"/>
      <c r="D144" s="98"/>
      <c r="E144" s="98"/>
      <c r="F144" s="98"/>
      <c r="G144" s="98"/>
      <c r="H144" s="98"/>
      <c r="I144" s="98"/>
      <c r="J144" s="98"/>
      <c r="K144" s="98"/>
      <c r="L144" s="98"/>
      <c r="M144" s="98"/>
      <c r="N144" s="98"/>
      <c r="O144" s="98"/>
      <c r="P144" s="98"/>
      <c r="Q144" s="98"/>
      <c r="R144" s="98"/>
      <c r="S144" s="98"/>
      <c r="T144" s="98"/>
      <c r="U144" s="98"/>
      <c r="V144" s="98"/>
    </row>
    <row r="145" spans="1:22" ht="14.5" x14ac:dyDescent="0.35">
      <c r="A145" s="97"/>
      <c r="B145" s="97"/>
      <c r="C145" s="97"/>
      <c r="D145" s="98"/>
      <c r="E145" s="98"/>
      <c r="F145" s="98"/>
      <c r="G145" s="98"/>
      <c r="H145" s="98"/>
      <c r="I145" s="98"/>
      <c r="J145" s="98"/>
      <c r="K145" s="98"/>
      <c r="L145" s="98"/>
      <c r="M145" s="98"/>
      <c r="N145" s="98"/>
      <c r="O145" s="98"/>
      <c r="P145" s="98"/>
      <c r="Q145" s="98"/>
      <c r="R145" s="98"/>
      <c r="S145" s="98"/>
      <c r="T145" s="98"/>
      <c r="U145" s="98"/>
      <c r="V145" s="98"/>
    </row>
    <row r="146" spans="1:22" ht="14.5" x14ac:dyDescent="0.35">
      <c r="A146" s="97"/>
      <c r="B146" s="97"/>
      <c r="C146" s="97"/>
      <c r="D146" s="98"/>
      <c r="E146" s="98"/>
      <c r="F146" s="98"/>
      <c r="G146" s="98"/>
      <c r="H146" s="98"/>
      <c r="I146" s="98"/>
      <c r="J146" s="98"/>
      <c r="K146" s="98"/>
      <c r="L146" s="98"/>
      <c r="M146" s="98"/>
      <c r="N146" s="98"/>
      <c r="O146" s="98"/>
      <c r="P146" s="98"/>
      <c r="Q146" s="98"/>
      <c r="R146" s="98"/>
      <c r="S146" s="98"/>
      <c r="T146" s="98"/>
      <c r="U146" s="98"/>
      <c r="V146" s="98"/>
    </row>
    <row r="147" spans="1:22" ht="14.5" x14ac:dyDescent="0.35">
      <c r="A147" s="97"/>
      <c r="B147" s="97"/>
      <c r="C147" s="97"/>
      <c r="D147" s="98"/>
      <c r="E147" s="98"/>
      <c r="F147" s="98"/>
      <c r="G147" s="98"/>
      <c r="H147" s="98"/>
      <c r="I147" s="98"/>
      <c r="J147" s="98"/>
      <c r="K147" s="98"/>
      <c r="L147" s="98"/>
      <c r="M147" s="98"/>
      <c r="N147" s="98"/>
      <c r="O147" s="98"/>
      <c r="P147" s="98"/>
      <c r="Q147" s="98"/>
      <c r="R147" s="98"/>
      <c r="S147" s="98"/>
      <c r="T147" s="98"/>
      <c r="U147" s="98"/>
      <c r="V147" s="98"/>
    </row>
    <row r="148" spans="1:22" ht="14.5" x14ac:dyDescent="0.35">
      <c r="A148" s="97"/>
      <c r="B148" s="97"/>
      <c r="C148" s="97"/>
      <c r="D148" s="98"/>
      <c r="E148" s="98"/>
      <c r="F148" s="98"/>
      <c r="G148" s="98"/>
      <c r="H148" s="98"/>
      <c r="I148" s="98"/>
      <c r="J148" s="98"/>
      <c r="K148" s="98"/>
      <c r="L148" s="98"/>
      <c r="M148" s="98"/>
      <c r="N148" s="98"/>
      <c r="O148" s="98"/>
      <c r="P148" s="98"/>
      <c r="Q148" s="98"/>
      <c r="R148" s="98"/>
      <c r="S148" s="98"/>
      <c r="T148" s="98"/>
      <c r="U148" s="98"/>
      <c r="V148" s="98"/>
    </row>
    <row r="149" spans="1:22" ht="14.5" x14ac:dyDescent="0.35">
      <c r="A149" s="97"/>
      <c r="B149" s="97"/>
      <c r="C149" s="97"/>
      <c r="D149" s="98"/>
      <c r="E149" s="98"/>
      <c r="F149" s="98"/>
      <c r="G149" s="98"/>
      <c r="H149" s="98"/>
      <c r="I149" s="98"/>
      <c r="J149" s="98"/>
      <c r="K149" s="98"/>
      <c r="L149" s="98"/>
      <c r="M149" s="98"/>
      <c r="N149" s="98"/>
      <c r="O149" s="98"/>
      <c r="P149" s="98"/>
      <c r="Q149" s="98"/>
      <c r="R149" s="98"/>
      <c r="S149" s="98"/>
      <c r="T149" s="98"/>
      <c r="U149" s="98"/>
      <c r="V149" s="98"/>
    </row>
    <row r="150" spans="1:22" ht="14.5" x14ac:dyDescent="0.35">
      <c r="A150" s="97"/>
      <c r="B150" s="97"/>
      <c r="C150" s="97"/>
      <c r="D150" s="98"/>
      <c r="E150" s="98"/>
      <c r="F150" s="98"/>
      <c r="G150" s="98"/>
      <c r="H150" s="98"/>
      <c r="I150" s="98"/>
      <c r="J150" s="98"/>
      <c r="K150" s="98"/>
      <c r="L150" s="98"/>
      <c r="M150" s="98"/>
      <c r="N150" s="98"/>
      <c r="O150" s="98"/>
      <c r="P150" s="98"/>
      <c r="Q150" s="98"/>
      <c r="R150" s="98"/>
      <c r="S150" s="98"/>
      <c r="T150" s="98"/>
      <c r="U150" s="98"/>
      <c r="V150" s="98"/>
    </row>
    <row r="151" spans="1:22" ht="14.5" x14ac:dyDescent="0.35">
      <c r="A151" s="97"/>
      <c r="B151" s="97"/>
      <c r="C151" s="97"/>
      <c r="D151" s="98"/>
      <c r="E151" s="98"/>
      <c r="F151" s="98"/>
      <c r="G151" s="98"/>
      <c r="H151" s="98"/>
      <c r="I151" s="98"/>
      <c r="J151" s="98"/>
      <c r="K151" s="98"/>
      <c r="L151" s="98"/>
      <c r="M151" s="98"/>
      <c r="N151" s="98"/>
      <c r="O151" s="98"/>
      <c r="P151" s="98"/>
      <c r="Q151" s="98"/>
      <c r="R151" s="98"/>
      <c r="S151" s="98"/>
      <c r="T151" s="98"/>
      <c r="U151" s="98"/>
      <c r="V151" s="98"/>
    </row>
    <row r="152" spans="1:22" ht="14.5" x14ac:dyDescent="0.35">
      <c r="A152" s="97"/>
      <c r="B152" s="97"/>
      <c r="C152" s="97"/>
      <c r="D152" s="98"/>
      <c r="E152" s="98"/>
      <c r="F152" s="98"/>
      <c r="G152" s="98"/>
      <c r="H152" s="98"/>
      <c r="I152" s="98"/>
      <c r="J152" s="98"/>
      <c r="K152" s="98"/>
      <c r="L152" s="98"/>
      <c r="M152" s="98"/>
      <c r="N152" s="98"/>
      <c r="O152" s="98"/>
      <c r="P152" s="98"/>
      <c r="Q152" s="98"/>
      <c r="R152" s="98"/>
      <c r="S152" s="98"/>
      <c r="T152" s="98"/>
      <c r="U152" s="98"/>
      <c r="V152" s="98"/>
    </row>
    <row r="153" spans="1:22" ht="14.5" x14ac:dyDescent="0.35">
      <c r="A153" s="97"/>
      <c r="B153" s="97"/>
      <c r="C153" s="97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98"/>
      <c r="R153" s="98"/>
      <c r="S153" s="98"/>
      <c r="T153" s="98"/>
      <c r="U153" s="98"/>
      <c r="V153" s="98"/>
    </row>
    <row r="154" spans="1:22" ht="14.5" x14ac:dyDescent="0.35">
      <c r="A154" s="97"/>
      <c r="B154" s="97"/>
      <c r="C154" s="97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98"/>
      <c r="R154" s="98"/>
      <c r="S154" s="98"/>
      <c r="T154" s="98"/>
      <c r="U154" s="98"/>
      <c r="V154" s="98"/>
    </row>
    <row r="155" spans="1:22" ht="14.5" x14ac:dyDescent="0.35">
      <c r="A155" s="97"/>
      <c r="B155" s="97"/>
      <c r="C155" s="97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</row>
    <row r="156" spans="1:22" ht="14.5" x14ac:dyDescent="0.35">
      <c r="A156" s="97"/>
      <c r="B156" s="97"/>
      <c r="C156" s="97"/>
      <c r="D156" s="98"/>
      <c r="E156" s="98"/>
      <c r="F156" s="98"/>
      <c r="G156" s="98"/>
      <c r="H156" s="98"/>
      <c r="I156" s="98"/>
      <c r="J156" s="98"/>
      <c r="K156" s="98"/>
      <c r="L156" s="98"/>
      <c r="M156" s="98"/>
      <c r="N156" s="98"/>
      <c r="O156" s="98"/>
      <c r="P156" s="98"/>
      <c r="Q156" s="98"/>
      <c r="R156" s="98"/>
      <c r="S156" s="98"/>
      <c r="T156" s="98"/>
      <c r="U156" s="98"/>
      <c r="V156" s="98"/>
    </row>
    <row r="157" spans="1:22" ht="14.5" x14ac:dyDescent="0.35">
      <c r="A157" s="97"/>
      <c r="B157" s="97"/>
      <c r="C157" s="97"/>
      <c r="D157" s="98"/>
      <c r="E157" s="98"/>
      <c r="F157" s="98"/>
      <c r="G157" s="98"/>
      <c r="H157" s="98"/>
      <c r="I157" s="98"/>
      <c r="J157" s="98"/>
      <c r="K157" s="98"/>
      <c r="L157" s="98"/>
      <c r="M157" s="98"/>
      <c r="N157" s="98"/>
      <c r="O157" s="98"/>
      <c r="P157" s="98"/>
      <c r="Q157" s="98"/>
      <c r="R157" s="98"/>
      <c r="S157" s="98"/>
      <c r="T157" s="98"/>
      <c r="U157" s="98"/>
      <c r="V157" s="98"/>
    </row>
    <row r="158" spans="1:22" ht="14.5" x14ac:dyDescent="0.35">
      <c r="A158" s="97"/>
      <c r="B158" s="97"/>
      <c r="C158" s="97"/>
      <c r="D158" s="98"/>
      <c r="E158" s="98"/>
      <c r="F158" s="98"/>
      <c r="G158" s="98"/>
      <c r="H158" s="98"/>
      <c r="I158" s="98"/>
      <c r="J158" s="98"/>
      <c r="K158" s="98"/>
      <c r="L158" s="98"/>
      <c r="M158" s="98"/>
      <c r="N158" s="98"/>
      <c r="O158" s="98"/>
      <c r="P158" s="98"/>
      <c r="Q158" s="98"/>
      <c r="R158" s="98"/>
      <c r="S158" s="98"/>
      <c r="T158" s="98"/>
      <c r="U158" s="98"/>
      <c r="V158" s="98"/>
    </row>
    <row r="159" spans="1:22" ht="14.5" x14ac:dyDescent="0.35">
      <c r="A159" s="97"/>
      <c r="B159" s="97"/>
      <c r="C159" s="97"/>
      <c r="D159" s="98"/>
      <c r="E159" s="98"/>
      <c r="F159" s="98"/>
      <c r="G159" s="98"/>
      <c r="H159" s="98"/>
      <c r="I159" s="98"/>
      <c r="J159" s="98"/>
      <c r="K159" s="98"/>
      <c r="L159" s="98"/>
      <c r="M159" s="98"/>
      <c r="N159" s="98"/>
      <c r="O159" s="98"/>
      <c r="P159" s="98"/>
      <c r="Q159" s="98"/>
      <c r="R159" s="98"/>
      <c r="S159" s="98"/>
      <c r="T159" s="98"/>
      <c r="U159" s="98"/>
      <c r="V159" s="98"/>
    </row>
    <row r="160" spans="1:22" ht="14.5" x14ac:dyDescent="0.35">
      <c r="A160" s="97"/>
      <c r="B160" s="97"/>
      <c r="C160" s="97"/>
      <c r="D160" s="98"/>
      <c r="E160" s="98"/>
      <c r="F160" s="98"/>
      <c r="G160" s="98"/>
      <c r="H160" s="98"/>
      <c r="I160" s="98"/>
      <c r="J160" s="98"/>
      <c r="K160" s="98"/>
      <c r="L160" s="98"/>
      <c r="M160" s="98"/>
      <c r="N160" s="98"/>
      <c r="O160" s="98"/>
      <c r="P160" s="98"/>
      <c r="Q160" s="98"/>
      <c r="R160" s="98"/>
      <c r="S160" s="98"/>
      <c r="T160" s="98"/>
      <c r="U160" s="98"/>
      <c r="V160" s="98"/>
    </row>
    <row r="161" spans="1:22" ht="14.5" x14ac:dyDescent="0.35">
      <c r="A161" s="97"/>
      <c r="B161" s="97"/>
      <c r="C161" s="97"/>
      <c r="D161" s="98"/>
      <c r="E161" s="98"/>
      <c r="F161" s="98"/>
      <c r="G161" s="98"/>
      <c r="H161" s="98"/>
      <c r="I161" s="98"/>
      <c r="J161" s="98"/>
      <c r="K161" s="98"/>
      <c r="L161" s="98"/>
      <c r="M161" s="98"/>
      <c r="N161" s="98"/>
      <c r="O161" s="98"/>
      <c r="P161" s="98"/>
      <c r="Q161" s="98"/>
      <c r="R161" s="98"/>
      <c r="S161" s="98"/>
      <c r="T161" s="98"/>
      <c r="U161" s="98"/>
      <c r="V161" s="98"/>
    </row>
    <row r="162" spans="1:22" ht="14.5" x14ac:dyDescent="0.35">
      <c r="A162" s="97"/>
      <c r="B162" s="97"/>
      <c r="C162" s="97"/>
      <c r="D162" s="98"/>
      <c r="E162" s="98"/>
      <c r="F162" s="98"/>
      <c r="G162" s="98"/>
      <c r="H162" s="98"/>
      <c r="I162" s="98"/>
      <c r="J162" s="98"/>
      <c r="K162" s="98"/>
      <c r="L162" s="98"/>
      <c r="M162" s="98"/>
      <c r="N162" s="98"/>
      <c r="O162" s="98"/>
      <c r="P162" s="98"/>
      <c r="Q162" s="98"/>
      <c r="R162" s="98"/>
      <c r="S162" s="98"/>
      <c r="T162" s="98"/>
      <c r="U162" s="98"/>
      <c r="V162" s="98"/>
    </row>
    <row r="163" spans="1:22" ht="14.5" x14ac:dyDescent="0.35">
      <c r="A163" s="97"/>
      <c r="B163" s="97"/>
      <c r="C163" s="97"/>
      <c r="D163" s="98"/>
      <c r="E163" s="98"/>
      <c r="F163" s="98"/>
      <c r="G163" s="98"/>
      <c r="H163" s="98"/>
      <c r="I163" s="98"/>
      <c r="J163" s="98"/>
      <c r="K163" s="98"/>
      <c r="L163" s="98"/>
      <c r="M163" s="98"/>
      <c r="N163" s="98"/>
      <c r="O163" s="98"/>
      <c r="P163" s="98"/>
      <c r="Q163" s="98"/>
      <c r="R163" s="98"/>
      <c r="S163" s="98"/>
      <c r="T163" s="98"/>
      <c r="U163" s="98"/>
      <c r="V163" s="98"/>
    </row>
    <row r="164" spans="1:22" ht="14.5" x14ac:dyDescent="0.35">
      <c r="A164" s="97"/>
      <c r="B164" s="97"/>
      <c r="C164" s="97"/>
      <c r="D164" s="98"/>
      <c r="E164" s="98"/>
      <c r="F164" s="98"/>
      <c r="G164" s="98"/>
      <c r="H164" s="98"/>
      <c r="I164" s="98"/>
      <c r="J164" s="98"/>
      <c r="K164" s="98"/>
      <c r="L164" s="98"/>
      <c r="M164" s="98"/>
      <c r="N164" s="98"/>
      <c r="O164" s="98"/>
      <c r="P164" s="98"/>
      <c r="Q164" s="98"/>
      <c r="R164" s="98"/>
      <c r="S164" s="98"/>
      <c r="T164" s="98"/>
      <c r="U164" s="98"/>
      <c r="V164" s="98"/>
    </row>
    <row r="165" spans="1:22" ht="14.5" x14ac:dyDescent="0.35">
      <c r="A165" s="97"/>
      <c r="B165" s="97"/>
      <c r="C165" s="97"/>
      <c r="D165" s="98"/>
      <c r="E165" s="98"/>
      <c r="F165" s="98"/>
      <c r="G165" s="98"/>
      <c r="H165" s="98"/>
      <c r="I165" s="98"/>
      <c r="J165" s="98"/>
      <c r="K165" s="98"/>
      <c r="L165" s="98"/>
      <c r="M165" s="98"/>
      <c r="N165" s="98"/>
      <c r="O165" s="98"/>
      <c r="P165" s="98"/>
      <c r="Q165" s="98"/>
      <c r="R165" s="98"/>
      <c r="S165" s="98"/>
      <c r="T165" s="98"/>
      <c r="U165" s="98"/>
      <c r="V165" s="98"/>
    </row>
    <row r="166" spans="1:22" ht="14.5" x14ac:dyDescent="0.35">
      <c r="A166" s="97"/>
      <c r="B166" s="97"/>
      <c r="C166" s="97"/>
      <c r="D166" s="98"/>
      <c r="E166" s="98"/>
      <c r="F166" s="98"/>
      <c r="G166" s="98"/>
      <c r="H166" s="98"/>
      <c r="I166" s="98"/>
      <c r="J166" s="98"/>
      <c r="K166" s="98"/>
      <c r="L166" s="98"/>
      <c r="M166" s="98"/>
      <c r="N166" s="98"/>
      <c r="O166" s="98"/>
      <c r="P166" s="98"/>
      <c r="Q166" s="98"/>
      <c r="R166" s="98"/>
      <c r="S166" s="98"/>
      <c r="T166" s="98"/>
      <c r="U166" s="98"/>
      <c r="V166" s="98"/>
    </row>
    <row r="167" spans="1:22" ht="14.5" x14ac:dyDescent="0.35">
      <c r="A167" s="97"/>
      <c r="B167" s="97"/>
      <c r="C167" s="97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98"/>
      <c r="R167" s="98"/>
      <c r="S167" s="98"/>
      <c r="T167" s="98"/>
      <c r="U167" s="98"/>
      <c r="V167" s="98"/>
    </row>
    <row r="168" spans="1:22" ht="14.5" x14ac:dyDescent="0.35">
      <c r="A168" s="97"/>
      <c r="B168" s="97"/>
      <c r="C168" s="97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98"/>
      <c r="R168" s="98"/>
      <c r="S168" s="98"/>
      <c r="T168" s="98"/>
      <c r="U168" s="98"/>
      <c r="V168" s="98"/>
    </row>
    <row r="169" spans="1:22" ht="14.5" x14ac:dyDescent="0.35">
      <c r="A169" s="97"/>
      <c r="B169" s="97"/>
      <c r="C169" s="97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98"/>
      <c r="R169" s="98"/>
      <c r="S169" s="98"/>
      <c r="T169" s="98"/>
      <c r="U169" s="98"/>
      <c r="V169" s="98"/>
    </row>
    <row r="170" spans="1:22" ht="14.5" x14ac:dyDescent="0.35">
      <c r="A170" s="97"/>
      <c r="B170" s="97"/>
      <c r="C170" s="97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98"/>
      <c r="R170" s="98"/>
      <c r="S170" s="98"/>
      <c r="T170" s="98"/>
      <c r="U170" s="98"/>
      <c r="V170" s="98"/>
    </row>
    <row r="171" spans="1:22" ht="14.5" x14ac:dyDescent="0.35">
      <c r="A171" s="97"/>
      <c r="B171" s="97"/>
      <c r="C171" s="97"/>
      <c r="D171" s="98"/>
      <c r="E171" s="98"/>
      <c r="F171" s="98"/>
      <c r="G171" s="98"/>
      <c r="H171" s="98"/>
      <c r="I171" s="98"/>
      <c r="J171" s="98"/>
      <c r="K171" s="98"/>
      <c r="L171" s="98"/>
      <c r="M171" s="98"/>
      <c r="N171" s="98"/>
      <c r="O171" s="98"/>
      <c r="P171" s="98"/>
      <c r="Q171" s="98"/>
      <c r="R171" s="98"/>
      <c r="S171" s="98"/>
      <c r="T171" s="98"/>
      <c r="U171" s="98"/>
      <c r="V171" s="98"/>
    </row>
    <row r="172" spans="1:22" ht="14.5" x14ac:dyDescent="0.35">
      <c r="A172" s="97"/>
      <c r="B172" s="97"/>
      <c r="C172" s="97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98"/>
      <c r="R172" s="98"/>
      <c r="S172" s="98"/>
      <c r="T172" s="98"/>
      <c r="U172" s="98"/>
      <c r="V172" s="98"/>
    </row>
    <row r="173" spans="1:22" ht="14.5" x14ac:dyDescent="0.35">
      <c r="A173" s="97"/>
      <c r="B173" s="97"/>
      <c r="C173" s="97"/>
      <c r="D173" s="98"/>
      <c r="E173" s="98"/>
      <c r="F173" s="98"/>
      <c r="G173" s="98"/>
      <c r="H173" s="98"/>
      <c r="I173" s="98"/>
      <c r="J173" s="98"/>
      <c r="K173" s="98"/>
      <c r="L173" s="98"/>
      <c r="M173" s="98"/>
      <c r="N173" s="98"/>
      <c r="O173" s="98"/>
      <c r="P173" s="98"/>
      <c r="Q173" s="98"/>
      <c r="R173" s="98"/>
      <c r="S173" s="98"/>
      <c r="T173" s="98"/>
      <c r="U173" s="98"/>
      <c r="V173" s="98"/>
    </row>
    <row r="174" spans="1:22" ht="14.5" x14ac:dyDescent="0.35">
      <c r="A174" s="97"/>
      <c r="B174" s="97"/>
      <c r="C174" s="97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98"/>
      <c r="R174" s="98"/>
      <c r="S174" s="98"/>
      <c r="T174" s="98"/>
      <c r="U174" s="98"/>
      <c r="V174" s="98"/>
    </row>
    <row r="175" spans="1:22" ht="14.5" x14ac:dyDescent="0.35">
      <c r="A175" s="97"/>
      <c r="B175" s="97"/>
      <c r="C175" s="97"/>
      <c r="D175" s="98"/>
      <c r="E175" s="98"/>
      <c r="F175" s="98"/>
      <c r="G175" s="98"/>
      <c r="H175" s="98"/>
      <c r="I175" s="98"/>
      <c r="J175" s="98"/>
      <c r="K175" s="98"/>
      <c r="L175" s="98"/>
      <c r="M175" s="98"/>
      <c r="N175" s="98"/>
      <c r="O175" s="98"/>
      <c r="P175" s="98"/>
      <c r="Q175" s="98"/>
      <c r="R175" s="98"/>
      <c r="S175" s="98"/>
      <c r="T175" s="98"/>
      <c r="U175" s="98"/>
      <c r="V175" s="98"/>
    </row>
    <row r="176" spans="1:22" ht="14.5" x14ac:dyDescent="0.35">
      <c r="A176" s="97"/>
      <c r="B176" s="97"/>
      <c r="C176" s="97"/>
      <c r="D176" s="98"/>
      <c r="E176" s="98"/>
      <c r="F176" s="98"/>
      <c r="G176" s="98"/>
      <c r="H176" s="98"/>
      <c r="I176" s="98"/>
      <c r="J176" s="98"/>
      <c r="K176" s="98"/>
      <c r="L176" s="98"/>
      <c r="M176" s="98"/>
      <c r="N176" s="98"/>
      <c r="O176" s="98"/>
      <c r="P176" s="98"/>
      <c r="Q176" s="98"/>
      <c r="R176" s="98"/>
      <c r="S176" s="98"/>
      <c r="T176" s="98"/>
      <c r="U176" s="98"/>
      <c r="V176" s="98"/>
    </row>
    <row r="177" spans="1:22" ht="14.5" x14ac:dyDescent="0.35">
      <c r="A177" s="97"/>
      <c r="B177" s="97"/>
      <c r="C177" s="97"/>
      <c r="D177" s="98"/>
      <c r="E177" s="98"/>
      <c r="F177" s="98"/>
      <c r="G177" s="98"/>
      <c r="H177" s="98"/>
      <c r="I177" s="98"/>
      <c r="J177" s="98"/>
      <c r="K177" s="98"/>
      <c r="L177" s="98"/>
      <c r="M177" s="98"/>
      <c r="N177" s="98"/>
      <c r="O177" s="98"/>
      <c r="P177" s="98"/>
      <c r="Q177" s="98"/>
      <c r="R177" s="98"/>
      <c r="S177" s="98"/>
      <c r="T177" s="98"/>
      <c r="U177" s="98"/>
      <c r="V177" s="98"/>
    </row>
    <row r="178" spans="1:22" ht="14.5" x14ac:dyDescent="0.35">
      <c r="A178" s="97"/>
      <c r="B178" s="97"/>
      <c r="C178" s="97"/>
      <c r="D178" s="98"/>
      <c r="E178" s="98"/>
      <c r="F178" s="98"/>
      <c r="G178" s="98"/>
      <c r="H178" s="98"/>
      <c r="I178" s="98"/>
      <c r="J178" s="98"/>
      <c r="K178" s="98"/>
      <c r="L178" s="98"/>
      <c r="M178" s="98"/>
      <c r="N178" s="98"/>
      <c r="O178" s="98"/>
      <c r="P178" s="98"/>
      <c r="Q178" s="98"/>
      <c r="R178" s="98"/>
      <c r="S178" s="98"/>
      <c r="T178" s="98"/>
      <c r="U178" s="98"/>
      <c r="V178" s="98"/>
    </row>
    <row r="179" spans="1:22" ht="14.5" x14ac:dyDescent="0.35">
      <c r="A179" s="97"/>
      <c r="B179" s="97"/>
      <c r="C179" s="97"/>
      <c r="D179" s="98"/>
      <c r="E179" s="98"/>
      <c r="F179" s="98"/>
      <c r="G179" s="98"/>
      <c r="H179" s="98"/>
      <c r="I179" s="98"/>
      <c r="J179" s="98"/>
      <c r="K179" s="98"/>
      <c r="L179" s="98"/>
      <c r="M179" s="98"/>
      <c r="N179" s="98"/>
      <c r="O179" s="98"/>
      <c r="P179" s="98"/>
      <c r="Q179" s="98"/>
      <c r="R179" s="98"/>
      <c r="S179" s="98"/>
      <c r="T179" s="98"/>
      <c r="U179" s="98"/>
      <c r="V179" s="98"/>
    </row>
    <row r="180" spans="1:22" ht="14.5" x14ac:dyDescent="0.35">
      <c r="A180" s="97"/>
      <c r="B180" s="97"/>
      <c r="C180" s="97"/>
      <c r="D180" s="98"/>
      <c r="E180" s="98"/>
      <c r="F180" s="98"/>
      <c r="G180" s="98"/>
      <c r="H180" s="98"/>
      <c r="I180" s="98"/>
      <c r="J180" s="98"/>
      <c r="K180" s="98"/>
      <c r="L180" s="98"/>
      <c r="M180" s="98"/>
      <c r="N180" s="98"/>
      <c r="O180" s="98"/>
      <c r="P180" s="98"/>
      <c r="Q180" s="98"/>
      <c r="R180" s="98"/>
      <c r="S180" s="98"/>
      <c r="T180" s="98"/>
      <c r="U180" s="98"/>
      <c r="V180" s="98"/>
    </row>
    <row r="181" spans="1:22" ht="14.5" x14ac:dyDescent="0.35">
      <c r="A181" s="97"/>
      <c r="B181" s="97"/>
      <c r="C181" s="97"/>
      <c r="D181" s="98"/>
      <c r="E181" s="98"/>
      <c r="F181" s="98"/>
      <c r="G181" s="98"/>
      <c r="H181" s="98"/>
      <c r="I181" s="98"/>
      <c r="J181" s="98"/>
      <c r="K181" s="98"/>
      <c r="L181" s="98"/>
      <c r="M181" s="98"/>
      <c r="N181" s="98"/>
      <c r="O181" s="98"/>
      <c r="P181" s="98"/>
      <c r="Q181" s="98"/>
      <c r="R181" s="98"/>
      <c r="S181" s="98"/>
      <c r="T181" s="98"/>
      <c r="U181" s="98"/>
      <c r="V181" s="98"/>
    </row>
    <row r="182" spans="1:22" ht="14.5" x14ac:dyDescent="0.35">
      <c r="A182" s="97"/>
      <c r="B182" s="97"/>
      <c r="C182" s="97"/>
      <c r="D182" s="98"/>
      <c r="E182" s="98"/>
      <c r="F182" s="98"/>
      <c r="G182" s="98"/>
      <c r="H182" s="98"/>
      <c r="I182" s="98"/>
      <c r="J182" s="98"/>
      <c r="K182" s="98"/>
      <c r="L182" s="98"/>
      <c r="M182" s="98"/>
      <c r="N182" s="98"/>
      <c r="O182" s="98"/>
      <c r="P182" s="98"/>
      <c r="Q182" s="98"/>
      <c r="R182" s="98"/>
      <c r="S182" s="98"/>
      <c r="T182" s="98"/>
      <c r="U182" s="98"/>
      <c r="V182" s="98"/>
    </row>
    <row r="183" spans="1:22" ht="14.5" x14ac:dyDescent="0.35">
      <c r="A183" s="97"/>
      <c r="B183" s="97"/>
      <c r="C183" s="97"/>
      <c r="D183" s="98"/>
      <c r="E183" s="98"/>
      <c r="F183" s="98"/>
      <c r="G183" s="98"/>
      <c r="H183" s="98"/>
      <c r="I183" s="98"/>
      <c r="J183" s="98"/>
      <c r="K183" s="98"/>
      <c r="L183" s="98"/>
      <c r="M183" s="98"/>
      <c r="N183" s="98"/>
      <c r="O183" s="98"/>
      <c r="P183" s="98"/>
      <c r="Q183" s="98"/>
      <c r="R183" s="98"/>
      <c r="S183" s="98"/>
      <c r="T183" s="98"/>
      <c r="U183" s="98"/>
      <c r="V183" s="98"/>
    </row>
    <row r="184" spans="1:22" ht="14.5" x14ac:dyDescent="0.35">
      <c r="A184" s="97"/>
      <c r="B184" s="97"/>
      <c r="C184" s="97"/>
      <c r="D184" s="98"/>
      <c r="E184" s="98"/>
      <c r="F184" s="98"/>
      <c r="G184" s="98"/>
      <c r="H184" s="98"/>
      <c r="I184" s="98"/>
      <c r="J184" s="98"/>
      <c r="K184" s="98"/>
      <c r="L184" s="98"/>
      <c r="M184" s="98"/>
      <c r="N184" s="98"/>
      <c r="O184" s="98"/>
      <c r="P184" s="98"/>
      <c r="Q184" s="98"/>
      <c r="R184" s="98"/>
      <c r="S184" s="98"/>
      <c r="T184" s="98"/>
      <c r="U184" s="98"/>
      <c r="V184" s="98"/>
    </row>
    <row r="185" spans="1:22" ht="14.5" x14ac:dyDescent="0.35">
      <c r="A185" s="97"/>
      <c r="B185" s="97"/>
      <c r="C185" s="97"/>
      <c r="D185" s="98"/>
      <c r="E185" s="98"/>
      <c r="F185" s="98"/>
      <c r="G185" s="98"/>
      <c r="H185" s="98"/>
      <c r="I185" s="98"/>
      <c r="J185" s="98"/>
      <c r="K185" s="98"/>
      <c r="L185" s="98"/>
      <c r="M185" s="98"/>
      <c r="N185" s="98"/>
      <c r="O185" s="98"/>
      <c r="P185" s="98"/>
      <c r="Q185" s="98"/>
      <c r="R185" s="98"/>
      <c r="S185" s="98"/>
      <c r="T185" s="98"/>
      <c r="U185" s="98"/>
      <c r="V185" s="98"/>
    </row>
    <row r="186" spans="1:22" ht="14.5" x14ac:dyDescent="0.35">
      <c r="A186" s="97"/>
      <c r="B186" s="97"/>
      <c r="C186" s="97"/>
      <c r="D186" s="98"/>
      <c r="E186" s="98"/>
      <c r="F186" s="98"/>
      <c r="G186" s="98"/>
      <c r="H186" s="98"/>
      <c r="I186" s="98"/>
      <c r="J186" s="98"/>
      <c r="K186" s="98"/>
      <c r="L186" s="98"/>
      <c r="M186" s="98"/>
      <c r="N186" s="98"/>
      <c r="O186" s="98"/>
      <c r="P186" s="98"/>
      <c r="Q186" s="98"/>
      <c r="R186" s="98"/>
      <c r="S186" s="98"/>
      <c r="T186" s="98"/>
      <c r="U186" s="98"/>
      <c r="V186" s="98"/>
    </row>
    <row r="187" spans="1:22" ht="14.5" x14ac:dyDescent="0.35">
      <c r="A187" s="97"/>
      <c r="B187" s="97"/>
      <c r="C187" s="97"/>
      <c r="D187" s="98"/>
      <c r="E187" s="98"/>
      <c r="F187" s="98"/>
      <c r="G187" s="98"/>
      <c r="H187" s="98"/>
      <c r="I187" s="98"/>
      <c r="J187" s="98"/>
      <c r="K187" s="98"/>
      <c r="L187" s="98"/>
      <c r="M187" s="98"/>
      <c r="N187" s="98"/>
      <c r="O187" s="98"/>
      <c r="P187" s="98"/>
      <c r="Q187" s="98"/>
      <c r="R187" s="98"/>
      <c r="S187" s="98"/>
      <c r="T187" s="98"/>
      <c r="U187" s="98"/>
      <c r="V187" s="98"/>
    </row>
    <row r="188" spans="1:22" ht="14.5" x14ac:dyDescent="0.35">
      <c r="A188" s="97"/>
      <c r="B188" s="97"/>
      <c r="C188" s="97"/>
      <c r="D188" s="98"/>
      <c r="E188" s="98"/>
      <c r="F188" s="98"/>
      <c r="G188" s="98"/>
      <c r="H188" s="98"/>
      <c r="I188" s="98"/>
      <c r="J188" s="98"/>
      <c r="K188" s="98"/>
      <c r="L188" s="98"/>
      <c r="M188" s="98"/>
      <c r="N188" s="98"/>
      <c r="O188" s="98"/>
      <c r="P188" s="98"/>
      <c r="Q188" s="98"/>
      <c r="R188" s="98"/>
      <c r="S188" s="98"/>
      <c r="T188" s="98"/>
      <c r="U188" s="98"/>
      <c r="V188" s="98"/>
    </row>
    <row r="189" spans="1:22" ht="14.5" x14ac:dyDescent="0.35">
      <c r="A189" s="97"/>
      <c r="B189" s="97"/>
      <c r="C189" s="97"/>
      <c r="D189" s="98"/>
      <c r="E189" s="98"/>
      <c r="F189" s="98"/>
      <c r="G189" s="98"/>
      <c r="H189" s="98"/>
      <c r="I189" s="98"/>
      <c r="J189" s="98"/>
      <c r="K189" s="98"/>
      <c r="L189" s="98"/>
      <c r="M189" s="98"/>
      <c r="N189" s="98"/>
      <c r="O189" s="98"/>
      <c r="P189" s="98"/>
      <c r="Q189" s="98"/>
      <c r="R189" s="98"/>
      <c r="S189" s="98"/>
      <c r="T189" s="98"/>
      <c r="U189" s="98"/>
      <c r="V189" s="98"/>
    </row>
    <row r="190" spans="1:22" ht="14.5" x14ac:dyDescent="0.35">
      <c r="A190" s="97"/>
      <c r="B190" s="97"/>
      <c r="C190" s="97"/>
      <c r="D190" s="98"/>
      <c r="E190" s="98"/>
      <c r="F190" s="98"/>
      <c r="G190" s="98"/>
      <c r="H190" s="98"/>
      <c r="I190" s="98"/>
      <c r="J190" s="98"/>
      <c r="K190" s="98"/>
      <c r="L190" s="98"/>
      <c r="M190" s="98"/>
      <c r="N190" s="98"/>
      <c r="O190" s="98"/>
      <c r="P190" s="98"/>
      <c r="Q190" s="98"/>
      <c r="R190" s="98"/>
      <c r="S190" s="98"/>
      <c r="T190" s="98"/>
      <c r="U190" s="98"/>
      <c r="V190" s="98"/>
    </row>
    <row r="191" spans="1:22" ht="14.5" x14ac:dyDescent="0.35">
      <c r="A191" s="97"/>
      <c r="B191" s="97"/>
      <c r="C191" s="97"/>
      <c r="D191" s="98"/>
      <c r="E191" s="98"/>
      <c r="F191" s="98"/>
      <c r="G191" s="98"/>
      <c r="H191" s="98"/>
      <c r="I191" s="98"/>
      <c r="J191" s="98"/>
      <c r="K191" s="98"/>
      <c r="L191" s="98"/>
      <c r="M191" s="98"/>
      <c r="N191" s="98"/>
      <c r="O191" s="98"/>
      <c r="P191" s="98"/>
      <c r="Q191" s="98"/>
      <c r="R191" s="98"/>
      <c r="S191" s="98"/>
      <c r="T191" s="98"/>
      <c r="U191" s="98"/>
      <c r="V191" s="98"/>
    </row>
    <row r="192" spans="1:22" ht="14.5" x14ac:dyDescent="0.35">
      <c r="A192" s="97"/>
      <c r="B192" s="97"/>
      <c r="C192" s="97"/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 s="98"/>
      <c r="R192" s="98"/>
      <c r="S192" s="98"/>
      <c r="T192" s="98"/>
      <c r="U192" s="98"/>
      <c r="V192" s="98"/>
    </row>
    <row r="193" spans="1:22" ht="14.5" x14ac:dyDescent="0.35">
      <c r="A193" s="97"/>
      <c r="B193" s="97"/>
      <c r="C193" s="97"/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98"/>
      <c r="V193" s="98"/>
    </row>
    <row r="194" spans="1:22" ht="14.5" x14ac:dyDescent="0.35">
      <c r="A194" s="97"/>
      <c r="B194" s="97"/>
      <c r="C194" s="97"/>
      <c r="D194" s="98"/>
      <c r="E194" s="98"/>
      <c r="F194" s="98"/>
      <c r="G194" s="98"/>
      <c r="H194" s="98"/>
      <c r="I194" s="98"/>
      <c r="J194" s="98"/>
      <c r="K194" s="98"/>
      <c r="L194" s="98"/>
      <c r="M194" s="98"/>
      <c r="N194" s="98"/>
      <c r="O194" s="98"/>
      <c r="P194" s="98"/>
      <c r="Q194" s="98"/>
      <c r="R194" s="98"/>
      <c r="S194" s="98"/>
      <c r="T194" s="98"/>
      <c r="U194" s="98"/>
      <c r="V194" s="98"/>
    </row>
    <row r="195" spans="1:22" ht="14.5" x14ac:dyDescent="0.35">
      <c r="A195" s="97"/>
      <c r="B195" s="97"/>
      <c r="C195" s="97"/>
      <c r="D195" s="98"/>
      <c r="E195" s="98"/>
      <c r="F195" s="98"/>
      <c r="G195" s="98"/>
      <c r="H195" s="98"/>
      <c r="I195" s="98"/>
      <c r="J195" s="98"/>
      <c r="K195" s="98"/>
      <c r="L195" s="98"/>
      <c r="M195" s="98"/>
      <c r="N195" s="98"/>
      <c r="O195" s="98"/>
      <c r="P195" s="98"/>
      <c r="Q195" s="98"/>
      <c r="R195" s="98"/>
      <c r="S195" s="98"/>
      <c r="T195" s="98"/>
      <c r="U195" s="98"/>
      <c r="V195" s="98"/>
    </row>
    <row r="196" spans="1:22" ht="14.5" x14ac:dyDescent="0.35">
      <c r="A196" s="97"/>
      <c r="B196" s="97"/>
      <c r="C196" s="97"/>
      <c r="D196" s="98"/>
      <c r="E196" s="98"/>
      <c r="F196" s="98"/>
      <c r="G196" s="98"/>
      <c r="H196" s="98"/>
      <c r="I196" s="98"/>
      <c r="J196" s="98"/>
      <c r="K196" s="98"/>
      <c r="L196" s="98"/>
      <c r="M196" s="98"/>
      <c r="N196" s="98"/>
      <c r="O196" s="98"/>
      <c r="P196" s="98"/>
      <c r="Q196" s="98"/>
      <c r="R196" s="98"/>
      <c r="S196" s="98"/>
      <c r="T196" s="98"/>
      <c r="U196" s="98"/>
      <c r="V196" s="98"/>
    </row>
    <row r="197" spans="1:22" ht="14.5" x14ac:dyDescent="0.35">
      <c r="A197" s="97"/>
      <c r="B197" s="97"/>
      <c r="C197" s="97"/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</row>
    <row r="198" spans="1:22" ht="14.5" x14ac:dyDescent="0.35">
      <c r="A198" s="97"/>
      <c r="B198" s="97"/>
      <c r="C198" s="97"/>
      <c r="D198" s="98"/>
      <c r="E198" s="98"/>
      <c r="F198" s="98"/>
      <c r="G198" s="98"/>
      <c r="H198" s="98"/>
      <c r="I198" s="98"/>
      <c r="J198" s="98"/>
      <c r="K198" s="98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</row>
    <row r="199" spans="1:22" ht="14.5" x14ac:dyDescent="0.35">
      <c r="A199" s="97"/>
      <c r="B199" s="97"/>
      <c r="C199" s="97"/>
      <c r="D199" s="98"/>
      <c r="E199" s="98"/>
      <c r="F199" s="98"/>
      <c r="G199" s="98"/>
      <c r="H199" s="98"/>
      <c r="I199" s="98"/>
      <c r="J199" s="98"/>
      <c r="K199" s="98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</row>
    <row r="200" spans="1:22" ht="14.5" x14ac:dyDescent="0.35">
      <c r="A200" s="97"/>
      <c r="B200" s="97"/>
      <c r="C200" s="97"/>
      <c r="D200" s="98"/>
      <c r="E200" s="98"/>
      <c r="F200" s="98"/>
      <c r="G200" s="98"/>
      <c r="H200" s="98"/>
      <c r="I200" s="98"/>
      <c r="J200" s="98"/>
      <c r="K200" s="98"/>
      <c r="L200" s="98"/>
      <c r="M200" s="98"/>
      <c r="N200" s="98"/>
      <c r="O200" s="98"/>
      <c r="P200" s="98"/>
      <c r="Q200" s="98"/>
      <c r="R200" s="98"/>
      <c r="S200" s="98"/>
      <c r="T200" s="98"/>
      <c r="U200" s="98"/>
      <c r="V200" s="98"/>
    </row>
    <row r="201" spans="1:22" ht="14.5" x14ac:dyDescent="0.35">
      <c r="A201" s="97"/>
      <c r="B201" s="97"/>
      <c r="C201" s="97"/>
      <c r="D201" s="98"/>
      <c r="E201" s="98"/>
      <c r="F201" s="98"/>
      <c r="G201" s="98"/>
      <c r="H201" s="98"/>
      <c r="I201" s="98"/>
      <c r="J201" s="98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</row>
    <row r="202" spans="1:22" ht="14.5" x14ac:dyDescent="0.35">
      <c r="A202" s="97"/>
      <c r="B202" s="97"/>
      <c r="C202" s="97"/>
      <c r="D202" s="98"/>
      <c r="E202" s="98"/>
      <c r="F202" s="98"/>
      <c r="G202" s="98"/>
      <c r="H202" s="98"/>
      <c r="I202" s="98"/>
      <c r="J202" s="98"/>
      <c r="K202" s="98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98"/>
    </row>
    <row r="203" spans="1:22" ht="14.5" x14ac:dyDescent="0.35">
      <c r="A203" s="97"/>
      <c r="B203" s="97"/>
      <c r="C203" s="97"/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</row>
    <row r="204" spans="1:22" ht="14.5" x14ac:dyDescent="0.35">
      <c r="A204" s="97"/>
      <c r="B204" s="97"/>
      <c r="C204" s="97"/>
      <c r="D204" s="98"/>
      <c r="E204" s="98"/>
      <c r="F204" s="98"/>
      <c r="G204" s="98"/>
      <c r="H204" s="98"/>
      <c r="I204" s="98"/>
      <c r="J204" s="98"/>
      <c r="K204" s="98"/>
      <c r="L204" s="98"/>
      <c r="M204" s="98"/>
      <c r="N204" s="98"/>
      <c r="O204" s="98"/>
      <c r="P204" s="98"/>
      <c r="Q204" s="98"/>
      <c r="R204" s="98"/>
      <c r="S204" s="98"/>
      <c r="T204" s="98"/>
      <c r="U204" s="98"/>
      <c r="V204" s="98"/>
    </row>
    <row r="205" spans="1:22" ht="14.5" x14ac:dyDescent="0.35">
      <c r="A205" s="97"/>
      <c r="B205" s="97"/>
      <c r="C205" s="97"/>
      <c r="D205" s="98"/>
      <c r="E205" s="98"/>
      <c r="F205" s="98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</row>
    <row r="206" spans="1:22" ht="14.5" x14ac:dyDescent="0.35">
      <c r="A206" s="97"/>
      <c r="B206" s="97"/>
      <c r="C206" s="97"/>
      <c r="D206" s="98"/>
      <c r="E206" s="98"/>
      <c r="F206" s="98"/>
      <c r="G206" s="98"/>
      <c r="H206" s="98"/>
      <c r="I206" s="98"/>
      <c r="J206" s="98"/>
      <c r="K206" s="98"/>
      <c r="L206" s="98"/>
      <c r="M206" s="98"/>
      <c r="N206" s="98"/>
      <c r="O206" s="98"/>
      <c r="P206" s="98"/>
      <c r="Q206" s="98"/>
      <c r="R206" s="98"/>
      <c r="S206" s="98"/>
      <c r="T206" s="98"/>
      <c r="U206" s="98"/>
      <c r="V206" s="98"/>
    </row>
    <row r="207" spans="1:22" ht="14.5" x14ac:dyDescent="0.35">
      <c r="A207" s="97"/>
      <c r="B207" s="97"/>
      <c r="C207" s="97"/>
      <c r="D207" s="98"/>
      <c r="E207" s="98"/>
      <c r="F207" s="98"/>
      <c r="G207" s="98"/>
      <c r="H207" s="98"/>
      <c r="I207" s="98"/>
      <c r="J207" s="98"/>
      <c r="K207" s="98"/>
      <c r="L207" s="98"/>
      <c r="M207" s="98"/>
      <c r="N207" s="98"/>
      <c r="O207" s="98"/>
      <c r="P207" s="98"/>
      <c r="Q207" s="98"/>
      <c r="R207" s="98"/>
      <c r="S207" s="98"/>
      <c r="T207" s="98"/>
      <c r="U207" s="98"/>
      <c r="V207" s="98"/>
    </row>
    <row r="208" spans="1:22" ht="14.5" x14ac:dyDescent="0.35">
      <c r="A208" s="97"/>
      <c r="B208" s="97"/>
      <c r="C208" s="97"/>
      <c r="D208" s="98"/>
      <c r="E208" s="98"/>
      <c r="F208" s="98"/>
      <c r="G208" s="98"/>
      <c r="H208" s="98"/>
      <c r="I208" s="98"/>
      <c r="J208" s="98"/>
      <c r="K208" s="98"/>
      <c r="L208" s="98"/>
      <c r="M208" s="98"/>
      <c r="N208" s="98"/>
      <c r="O208" s="98"/>
      <c r="P208" s="98"/>
      <c r="Q208" s="98"/>
      <c r="R208" s="98"/>
      <c r="S208" s="98"/>
      <c r="T208" s="98"/>
      <c r="U208" s="98"/>
      <c r="V208" s="98"/>
    </row>
    <row r="209" spans="1:22" ht="14.5" x14ac:dyDescent="0.35">
      <c r="A209" s="97"/>
      <c r="B209" s="97"/>
      <c r="C209" s="97"/>
      <c r="D209" s="98"/>
      <c r="E209" s="98"/>
      <c r="F209" s="98"/>
      <c r="G209" s="98"/>
      <c r="H209" s="98"/>
      <c r="I209" s="98"/>
      <c r="J209" s="98"/>
      <c r="K209" s="98"/>
      <c r="L209" s="98"/>
      <c r="M209" s="98"/>
      <c r="N209" s="98"/>
      <c r="O209" s="98"/>
      <c r="P209" s="98"/>
      <c r="Q209" s="98"/>
      <c r="R209" s="98"/>
      <c r="S209" s="98"/>
      <c r="T209" s="98"/>
      <c r="U209" s="98"/>
      <c r="V209" s="98"/>
    </row>
    <row r="210" spans="1:22" ht="14.5" x14ac:dyDescent="0.35">
      <c r="A210" s="97"/>
      <c r="B210" s="97"/>
      <c r="C210" s="97"/>
      <c r="D210" s="98"/>
      <c r="E210" s="98"/>
      <c r="F210" s="98"/>
      <c r="G210" s="98"/>
      <c r="H210" s="98"/>
      <c r="I210" s="98"/>
      <c r="J210" s="98"/>
      <c r="K210" s="98"/>
      <c r="L210" s="98"/>
      <c r="M210" s="98"/>
      <c r="N210" s="98"/>
      <c r="O210" s="98"/>
      <c r="P210" s="98"/>
      <c r="Q210" s="98"/>
      <c r="R210" s="98"/>
      <c r="S210" s="98"/>
      <c r="T210" s="98"/>
      <c r="U210" s="98"/>
      <c r="V210" s="98"/>
    </row>
    <row r="211" spans="1:22" ht="14.5" x14ac:dyDescent="0.35">
      <c r="A211" s="97"/>
      <c r="B211" s="97"/>
      <c r="C211" s="97"/>
      <c r="D211" s="98"/>
      <c r="E211" s="98"/>
      <c r="F211" s="98"/>
      <c r="G211" s="98"/>
      <c r="H211" s="98"/>
      <c r="I211" s="98"/>
      <c r="J211" s="98"/>
      <c r="K211" s="98"/>
      <c r="L211" s="98"/>
      <c r="M211" s="98"/>
      <c r="N211" s="98"/>
      <c r="O211" s="98"/>
      <c r="P211" s="98"/>
      <c r="Q211" s="98"/>
      <c r="R211" s="98"/>
      <c r="S211" s="98"/>
      <c r="T211" s="98"/>
      <c r="U211" s="98"/>
      <c r="V211" s="98"/>
    </row>
    <row r="212" spans="1:22" ht="14.5" x14ac:dyDescent="0.35">
      <c r="A212" s="97"/>
      <c r="B212" s="97"/>
      <c r="C212" s="97"/>
      <c r="D212" s="98"/>
      <c r="E212" s="98"/>
      <c r="F212" s="98"/>
      <c r="G212" s="98"/>
      <c r="H212" s="98"/>
      <c r="I212" s="98"/>
      <c r="J212" s="98"/>
      <c r="K212" s="98"/>
      <c r="L212" s="98"/>
      <c r="M212" s="98"/>
      <c r="N212" s="98"/>
      <c r="O212" s="98"/>
      <c r="P212" s="98"/>
      <c r="Q212" s="98"/>
      <c r="R212" s="98"/>
      <c r="S212" s="98"/>
      <c r="T212" s="98"/>
      <c r="U212" s="98"/>
      <c r="V212" s="98"/>
    </row>
    <row r="213" spans="1:22" ht="14.5" x14ac:dyDescent="0.35">
      <c r="A213" s="97"/>
      <c r="B213" s="97"/>
      <c r="C213" s="97"/>
      <c r="D213" s="98"/>
      <c r="E213" s="98"/>
      <c r="F213" s="98"/>
      <c r="G213" s="98"/>
      <c r="H213" s="98"/>
      <c r="I213" s="98"/>
      <c r="J213" s="98"/>
      <c r="K213" s="98"/>
      <c r="L213" s="98"/>
      <c r="M213" s="98"/>
      <c r="N213" s="98"/>
      <c r="O213" s="98"/>
      <c r="P213" s="98"/>
      <c r="Q213" s="98"/>
      <c r="R213" s="98"/>
      <c r="S213" s="98"/>
      <c r="T213" s="98"/>
      <c r="U213" s="98"/>
      <c r="V213" s="98"/>
    </row>
    <row r="214" spans="1:22" ht="14.5" x14ac:dyDescent="0.35">
      <c r="A214" s="97"/>
      <c r="B214" s="97"/>
      <c r="C214" s="97"/>
      <c r="D214" s="98"/>
      <c r="E214" s="98"/>
      <c r="F214" s="98"/>
      <c r="G214" s="98"/>
      <c r="H214" s="98"/>
      <c r="I214" s="98"/>
      <c r="J214" s="98"/>
      <c r="K214" s="98"/>
      <c r="L214" s="98"/>
      <c r="M214" s="98"/>
      <c r="N214" s="98"/>
      <c r="O214" s="98"/>
      <c r="P214" s="98"/>
      <c r="Q214" s="98"/>
      <c r="R214" s="98"/>
      <c r="S214" s="98"/>
      <c r="T214" s="98"/>
      <c r="U214" s="98"/>
      <c r="V214" s="98"/>
    </row>
    <row r="215" spans="1:22" ht="14.5" x14ac:dyDescent="0.35">
      <c r="A215" s="97"/>
      <c r="B215" s="97"/>
      <c r="C215" s="97"/>
      <c r="D215" s="98"/>
      <c r="E215" s="98"/>
      <c r="F215" s="98"/>
      <c r="G215" s="98"/>
      <c r="H215" s="98"/>
      <c r="I215" s="98"/>
      <c r="J215" s="98"/>
      <c r="K215" s="98"/>
      <c r="L215" s="98"/>
      <c r="M215" s="98"/>
      <c r="N215" s="98"/>
      <c r="O215" s="98"/>
      <c r="P215" s="98"/>
      <c r="Q215" s="98"/>
      <c r="R215" s="98"/>
      <c r="S215" s="98"/>
      <c r="T215" s="98"/>
      <c r="U215" s="98"/>
      <c r="V215" s="98"/>
    </row>
    <row r="216" spans="1:22" ht="14.5" x14ac:dyDescent="0.35">
      <c r="A216" s="97"/>
      <c r="B216" s="97"/>
      <c r="C216" s="97"/>
      <c r="D216" s="98"/>
      <c r="E216" s="98"/>
      <c r="F216" s="98"/>
      <c r="G216" s="98"/>
      <c r="H216" s="98"/>
      <c r="I216" s="98"/>
      <c r="J216" s="98"/>
      <c r="K216" s="98"/>
      <c r="L216" s="98"/>
      <c r="M216" s="98"/>
      <c r="N216" s="98"/>
      <c r="O216" s="98"/>
      <c r="P216" s="98"/>
      <c r="Q216" s="98"/>
      <c r="R216" s="98"/>
      <c r="S216" s="98"/>
      <c r="T216" s="98"/>
      <c r="U216" s="98"/>
      <c r="V216" s="98"/>
    </row>
    <row r="217" spans="1:22" ht="14.5" x14ac:dyDescent="0.35">
      <c r="A217" s="97"/>
      <c r="B217" s="97"/>
      <c r="C217" s="97"/>
      <c r="D217" s="98"/>
      <c r="E217" s="98"/>
      <c r="F217" s="98"/>
      <c r="G217" s="98"/>
      <c r="H217" s="98"/>
      <c r="I217" s="98"/>
      <c r="J217" s="98"/>
      <c r="K217" s="98"/>
      <c r="L217" s="98"/>
      <c r="M217" s="98"/>
      <c r="N217" s="98"/>
      <c r="O217" s="98"/>
      <c r="P217" s="98"/>
      <c r="Q217" s="98"/>
      <c r="R217" s="98"/>
      <c r="S217" s="98"/>
      <c r="T217" s="98"/>
      <c r="U217" s="98"/>
      <c r="V217" s="98"/>
    </row>
    <row r="218" spans="1:22" ht="14.5" x14ac:dyDescent="0.35">
      <c r="A218" s="97"/>
      <c r="B218" s="97"/>
      <c r="C218" s="97"/>
      <c r="D218" s="98"/>
      <c r="E218" s="98"/>
      <c r="F218" s="98"/>
      <c r="G218" s="98"/>
      <c r="H218" s="98"/>
      <c r="I218" s="98"/>
      <c r="J218" s="98"/>
      <c r="K218" s="98"/>
      <c r="L218" s="98"/>
      <c r="M218" s="98"/>
      <c r="N218" s="98"/>
      <c r="O218" s="98"/>
      <c r="P218" s="98"/>
      <c r="Q218" s="98"/>
      <c r="R218" s="98"/>
      <c r="S218" s="98"/>
      <c r="T218" s="98"/>
      <c r="U218" s="98"/>
      <c r="V218" s="98"/>
    </row>
    <row r="219" spans="1:22" ht="14.5" x14ac:dyDescent="0.35">
      <c r="A219" s="97"/>
      <c r="B219" s="97"/>
      <c r="C219" s="97"/>
      <c r="D219" s="98"/>
      <c r="E219" s="98"/>
      <c r="F219" s="98"/>
      <c r="G219" s="98"/>
      <c r="H219" s="98"/>
      <c r="I219" s="98"/>
      <c r="J219" s="98"/>
      <c r="K219" s="98"/>
      <c r="L219" s="98"/>
      <c r="M219" s="98"/>
      <c r="N219" s="98"/>
      <c r="O219" s="98"/>
      <c r="P219" s="98"/>
      <c r="Q219" s="98"/>
      <c r="R219" s="98"/>
      <c r="S219" s="98"/>
      <c r="T219" s="98"/>
      <c r="U219" s="98"/>
      <c r="V219" s="98"/>
    </row>
    <row r="220" spans="1:22" ht="14.5" x14ac:dyDescent="0.35">
      <c r="A220" s="97"/>
      <c r="B220" s="97"/>
      <c r="C220" s="97"/>
      <c r="D220" s="98"/>
      <c r="E220" s="98"/>
      <c r="F220" s="98"/>
      <c r="G220" s="98"/>
      <c r="H220" s="98"/>
      <c r="I220" s="98"/>
      <c r="J220" s="98"/>
      <c r="K220" s="98"/>
      <c r="L220" s="98"/>
      <c r="M220" s="98"/>
      <c r="N220" s="98"/>
      <c r="O220" s="98"/>
      <c r="P220" s="98"/>
      <c r="Q220" s="98"/>
      <c r="R220" s="98"/>
      <c r="S220" s="98"/>
      <c r="T220" s="98"/>
      <c r="U220" s="98"/>
      <c r="V220" s="98"/>
    </row>
    <row r="221" spans="1:22" ht="14.5" x14ac:dyDescent="0.35">
      <c r="A221" s="97"/>
      <c r="B221" s="97"/>
      <c r="C221" s="97"/>
      <c r="D221" s="98"/>
      <c r="E221" s="98"/>
      <c r="F221" s="98"/>
      <c r="G221" s="98"/>
      <c r="H221" s="98"/>
      <c r="I221" s="98"/>
      <c r="J221" s="98"/>
      <c r="K221" s="98"/>
      <c r="L221" s="98"/>
      <c r="M221" s="98"/>
      <c r="N221" s="98"/>
      <c r="O221" s="98"/>
      <c r="P221" s="98"/>
      <c r="Q221" s="98"/>
      <c r="R221" s="98"/>
      <c r="S221" s="98"/>
      <c r="T221" s="98"/>
      <c r="U221" s="98"/>
      <c r="V221" s="98"/>
    </row>
    <row r="222" spans="1:22" ht="14.5" x14ac:dyDescent="0.35">
      <c r="A222" s="97"/>
      <c r="B222" s="97"/>
      <c r="C222" s="97"/>
      <c r="D222" s="98"/>
      <c r="E222" s="98"/>
      <c r="F222" s="98"/>
      <c r="G222" s="98"/>
      <c r="H222" s="98"/>
      <c r="I222" s="98"/>
      <c r="J222" s="98"/>
      <c r="K222" s="98"/>
      <c r="L222" s="98"/>
      <c r="M222" s="98"/>
      <c r="N222" s="98"/>
      <c r="O222" s="98"/>
      <c r="P222" s="98"/>
      <c r="Q222" s="98"/>
      <c r="R222" s="98"/>
      <c r="S222" s="98"/>
      <c r="T222" s="98"/>
      <c r="U222" s="98"/>
      <c r="V222" s="98"/>
    </row>
    <row r="223" spans="1:22" ht="14.5" x14ac:dyDescent="0.35">
      <c r="A223" s="97"/>
      <c r="B223" s="97"/>
      <c r="C223" s="97"/>
      <c r="D223" s="98"/>
      <c r="E223" s="98"/>
      <c r="F223" s="98"/>
      <c r="G223" s="98"/>
      <c r="H223" s="98"/>
      <c r="I223" s="98"/>
      <c r="J223" s="98"/>
      <c r="K223" s="98"/>
      <c r="L223" s="98"/>
      <c r="M223" s="98"/>
      <c r="N223" s="98"/>
      <c r="O223" s="98"/>
      <c r="P223" s="98"/>
      <c r="Q223" s="98"/>
      <c r="R223" s="98"/>
      <c r="S223" s="98"/>
      <c r="T223" s="98"/>
      <c r="U223" s="98"/>
      <c r="V223" s="98"/>
    </row>
    <row r="224" spans="1:22" ht="14.5" x14ac:dyDescent="0.35">
      <c r="A224" s="97"/>
      <c r="B224" s="97"/>
      <c r="C224" s="97"/>
      <c r="D224" s="98"/>
      <c r="E224" s="98"/>
      <c r="F224" s="98"/>
      <c r="G224" s="98"/>
      <c r="H224" s="98"/>
      <c r="I224" s="98"/>
      <c r="J224" s="98"/>
      <c r="K224" s="98"/>
      <c r="L224" s="98"/>
      <c r="M224" s="98"/>
      <c r="N224" s="98"/>
      <c r="O224" s="98"/>
      <c r="P224" s="98"/>
      <c r="Q224" s="98"/>
      <c r="R224" s="98"/>
      <c r="S224" s="98"/>
      <c r="T224" s="98"/>
      <c r="U224" s="98"/>
      <c r="V224" s="98"/>
    </row>
    <row r="225" spans="1:22" ht="14.5" x14ac:dyDescent="0.35">
      <c r="A225" s="97"/>
      <c r="B225" s="97"/>
      <c r="C225" s="97"/>
      <c r="D225" s="98"/>
      <c r="E225" s="98"/>
      <c r="F225" s="98"/>
      <c r="G225" s="98"/>
      <c r="H225" s="98"/>
      <c r="I225" s="98"/>
      <c r="J225" s="98"/>
      <c r="K225" s="98"/>
      <c r="L225" s="98"/>
      <c r="M225" s="98"/>
      <c r="N225" s="98"/>
      <c r="O225" s="98"/>
      <c r="P225" s="98"/>
      <c r="Q225" s="98"/>
      <c r="R225" s="98"/>
      <c r="S225" s="98"/>
      <c r="T225" s="98"/>
      <c r="U225" s="98"/>
      <c r="V225" s="98"/>
    </row>
    <row r="226" spans="1:22" ht="14.5" x14ac:dyDescent="0.35">
      <c r="A226" s="97"/>
      <c r="B226" s="97"/>
      <c r="C226" s="97"/>
      <c r="D226" s="98"/>
      <c r="E226" s="98"/>
      <c r="F226" s="98"/>
      <c r="G226" s="98"/>
      <c r="H226" s="98"/>
      <c r="I226" s="98"/>
      <c r="J226" s="98"/>
      <c r="K226" s="98"/>
      <c r="L226" s="98"/>
      <c r="M226" s="98"/>
      <c r="N226" s="98"/>
      <c r="O226" s="98"/>
      <c r="P226" s="98"/>
      <c r="Q226" s="98"/>
      <c r="R226" s="98"/>
      <c r="S226" s="98"/>
      <c r="T226" s="98"/>
      <c r="U226" s="98"/>
      <c r="V226" s="98"/>
    </row>
    <row r="227" spans="1:22" ht="14.5" x14ac:dyDescent="0.35">
      <c r="A227" s="97"/>
      <c r="B227" s="97"/>
      <c r="C227" s="97"/>
      <c r="D227" s="98"/>
      <c r="E227" s="98"/>
      <c r="F227" s="98"/>
      <c r="G227" s="98"/>
      <c r="H227" s="98"/>
      <c r="I227" s="98"/>
      <c r="J227" s="98"/>
      <c r="K227" s="98"/>
      <c r="L227" s="98"/>
      <c r="M227" s="98"/>
      <c r="N227" s="98"/>
      <c r="O227" s="98"/>
      <c r="P227" s="98"/>
      <c r="Q227" s="98"/>
      <c r="R227" s="98"/>
      <c r="S227" s="98"/>
      <c r="T227" s="98"/>
      <c r="U227" s="98"/>
      <c r="V227" s="98"/>
    </row>
    <row r="228" spans="1:22" ht="14.5" x14ac:dyDescent="0.35">
      <c r="A228" s="97"/>
      <c r="B228" s="97"/>
      <c r="C228" s="97"/>
      <c r="D228" s="98"/>
      <c r="E228" s="98"/>
      <c r="F228" s="98"/>
      <c r="G228" s="98"/>
      <c r="H228" s="98"/>
      <c r="I228" s="98"/>
      <c r="J228" s="98"/>
      <c r="K228" s="98"/>
      <c r="L228" s="98"/>
      <c r="M228" s="98"/>
      <c r="N228" s="98"/>
      <c r="O228" s="98"/>
      <c r="P228" s="98"/>
      <c r="Q228" s="98"/>
      <c r="R228" s="98"/>
      <c r="S228" s="98"/>
      <c r="T228" s="98"/>
      <c r="U228" s="98"/>
      <c r="V228" s="98"/>
    </row>
    <row r="229" spans="1:22" ht="14.5" x14ac:dyDescent="0.35">
      <c r="A229" s="97"/>
      <c r="B229" s="97"/>
      <c r="C229" s="97"/>
      <c r="D229" s="98"/>
      <c r="E229" s="98"/>
      <c r="F229" s="98"/>
      <c r="G229" s="98"/>
      <c r="H229" s="98"/>
      <c r="I229" s="98"/>
      <c r="J229" s="98"/>
      <c r="K229" s="98"/>
      <c r="L229" s="98"/>
      <c r="M229" s="98"/>
      <c r="N229" s="98"/>
      <c r="O229" s="98"/>
      <c r="P229" s="98"/>
      <c r="Q229" s="98"/>
      <c r="R229" s="98"/>
      <c r="S229" s="98"/>
      <c r="T229" s="98"/>
      <c r="U229" s="98"/>
      <c r="V229" s="98"/>
    </row>
    <row r="230" spans="1:22" ht="14.5" x14ac:dyDescent="0.35">
      <c r="A230" s="97"/>
      <c r="B230" s="97"/>
      <c r="C230" s="97"/>
      <c r="D230" s="98"/>
      <c r="E230" s="98"/>
      <c r="F230" s="98"/>
      <c r="G230" s="98"/>
      <c r="H230" s="98"/>
      <c r="I230" s="98"/>
      <c r="J230" s="98"/>
      <c r="K230" s="98"/>
      <c r="L230" s="98"/>
      <c r="M230" s="98"/>
      <c r="N230" s="98"/>
      <c r="O230" s="98"/>
      <c r="P230" s="98"/>
      <c r="Q230" s="98"/>
      <c r="R230" s="98"/>
      <c r="S230" s="98"/>
      <c r="T230" s="98"/>
      <c r="U230" s="98"/>
      <c r="V230" s="98"/>
    </row>
    <row r="231" spans="1:22" ht="14.5" x14ac:dyDescent="0.35">
      <c r="A231" s="97"/>
      <c r="B231" s="97"/>
      <c r="C231" s="97"/>
      <c r="D231" s="98"/>
      <c r="E231" s="98"/>
      <c r="F231" s="98"/>
      <c r="G231" s="98"/>
      <c r="H231" s="98"/>
      <c r="I231" s="98"/>
      <c r="J231" s="98"/>
      <c r="K231" s="98"/>
      <c r="L231" s="98"/>
      <c r="M231" s="98"/>
      <c r="N231" s="98"/>
      <c r="O231" s="98"/>
      <c r="P231" s="98"/>
      <c r="Q231" s="98"/>
      <c r="R231" s="98"/>
      <c r="S231" s="98"/>
      <c r="T231" s="98"/>
      <c r="U231" s="98"/>
      <c r="V231" s="98"/>
    </row>
    <row r="232" spans="1:22" ht="14.5" x14ac:dyDescent="0.35">
      <c r="A232" s="97"/>
      <c r="B232" s="97"/>
      <c r="C232" s="97"/>
      <c r="D232" s="98"/>
      <c r="E232" s="98"/>
      <c r="F232" s="98"/>
      <c r="G232" s="98"/>
      <c r="H232" s="98"/>
      <c r="I232" s="98"/>
      <c r="J232" s="98"/>
      <c r="K232" s="98"/>
      <c r="L232" s="98"/>
      <c r="M232" s="98"/>
      <c r="N232" s="98"/>
      <c r="O232" s="98"/>
      <c r="P232" s="98"/>
      <c r="Q232" s="98"/>
      <c r="R232" s="98"/>
      <c r="S232" s="98"/>
      <c r="T232" s="98"/>
      <c r="U232" s="98"/>
      <c r="V232" s="98"/>
    </row>
    <row r="233" spans="1:22" ht="14.5" x14ac:dyDescent="0.35">
      <c r="A233" s="97"/>
      <c r="B233" s="97"/>
      <c r="C233" s="97"/>
      <c r="D233" s="98"/>
      <c r="E233" s="98"/>
      <c r="F233" s="98"/>
      <c r="G233" s="98"/>
      <c r="H233" s="98"/>
      <c r="I233" s="98"/>
      <c r="J233" s="98"/>
      <c r="K233" s="98"/>
      <c r="L233" s="98"/>
      <c r="M233" s="98"/>
      <c r="N233" s="98"/>
      <c r="O233" s="98"/>
      <c r="P233" s="98"/>
      <c r="Q233" s="98"/>
      <c r="R233" s="98"/>
      <c r="S233" s="98"/>
      <c r="T233" s="98"/>
      <c r="U233" s="98"/>
      <c r="V233" s="98"/>
    </row>
    <row r="234" spans="1:22" ht="14.5" x14ac:dyDescent="0.35">
      <c r="A234" s="97"/>
      <c r="B234" s="97"/>
      <c r="C234" s="97"/>
      <c r="D234" s="98"/>
      <c r="E234" s="98"/>
      <c r="F234" s="98"/>
      <c r="G234" s="98"/>
      <c r="H234" s="98"/>
      <c r="I234" s="98"/>
      <c r="J234" s="98"/>
      <c r="K234" s="98"/>
      <c r="L234" s="98"/>
      <c r="M234" s="98"/>
      <c r="N234" s="98"/>
      <c r="O234" s="98"/>
      <c r="P234" s="98"/>
      <c r="Q234" s="98"/>
      <c r="R234" s="98"/>
      <c r="S234" s="98"/>
      <c r="T234" s="98"/>
      <c r="U234" s="98"/>
      <c r="V234" s="98"/>
    </row>
    <row r="235" spans="1:22" ht="14.5" x14ac:dyDescent="0.35">
      <c r="A235" s="97"/>
      <c r="B235" s="97"/>
      <c r="C235" s="97"/>
      <c r="D235" s="98"/>
      <c r="E235" s="98"/>
      <c r="F235" s="98"/>
      <c r="G235" s="98"/>
      <c r="H235" s="98"/>
      <c r="I235" s="98"/>
      <c r="J235" s="98"/>
      <c r="K235" s="98"/>
      <c r="L235" s="98"/>
      <c r="M235" s="98"/>
      <c r="N235" s="98"/>
      <c r="O235" s="98"/>
      <c r="P235" s="98"/>
      <c r="Q235" s="98"/>
      <c r="R235" s="98"/>
      <c r="S235" s="98"/>
      <c r="T235" s="98"/>
      <c r="U235" s="98"/>
      <c r="V235" s="98"/>
    </row>
    <row r="236" spans="1:22" ht="14.5" x14ac:dyDescent="0.35">
      <c r="A236" s="97"/>
      <c r="B236" s="97"/>
      <c r="C236" s="97"/>
      <c r="D236" s="98"/>
      <c r="E236" s="98"/>
      <c r="F236" s="98"/>
      <c r="G236" s="98"/>
      <c r="H236" s="98"/>
      <c r="I236" s="98"/>
      <c r="J236" s="98"/>
      <c r="K236" s="98"/>
      <c r="L236" s="98"/>
      <c r="M236" s="98"/>
      <c r="N236" s="98"/>
      <c r="O236" s="98"/>
      <c r="P236" s="98"/>
      <c r="Q236" s="98"/>
      <c r="R236" s="98"/>
      <c r="S236" s="98"/>
      <c r="T236" s="98"/>
      <c r="U236" s="98"/>
      <c r="V236" s="98"/>
    </row>
    <row r="237" spans="1:22" ht="14.5" x14ac:dyDescent="0.35">
      <c r="A237" s="97"/>
      <c r="B237" s="97"/>
      <c r="C237" s="97"/>
      <c r="D237" s="98"/>
      <c r="E237" s="98"/>
      <c r="F237" s="98"/>
      <c r="G237" s="98"/>
      <c r="H237" s="98"/>
      <c r="I237" s="98"/>
      <c r="J237" s="98"/>
      <c r="K237" s="98"/>
      <c r="L237" s="98"/>
      <c r="M237" s="98"/>
      <c r="N237" s="98"/>
      <c r="O237" s="98"/>
      <c r="P237" s="98"/>
      <c r="Q237" s="98"/>
      <c r="R237" s="98"/>
      <c r="S237" s="98"/>
      <c r="T237" s="98"/>
      <c r="U237" s="98"/>
      <c r="V237" s="98"/>
    </row>
    <row r="238" spans="1:22" ht="14.5" x14ac:dyDescent="0.35">
      <c r="A238" s="97"/>
      <c r="B238" s="97"/>
      <c r="C238" s="97"/>
      <c r="D238" s="98"/>
      <c r="E238" s="98"/>
      <c r="F238" s="98"/>
      <c r="G238" s="98"/>
      <c r="H238" s="98"/>
      <c r="I238" s="98"/>
      <c r="J238" s="98"/>
      <c r="K238" s="98"/>
      <c r="L238" s="98"/>
      <c r="M238" s="98"/>
      <c r="N238" s="98"/>
      <c r="O238" s="98"/>
      <c r="P238" s="98"/>
      <c r="Q238" s="98"/>
      <c r="R238" s="98"/>
      <c r="S238" s="98"/>
      <c r="T238" s="98"/>
      <c r="U238" s="98"/>
      <c r="V238" s="98"/>
    </row>
    <row r="239" spans="1:22" ht="14.5" x14ac:dyDescent="0.35">
      <c r="A239" s="97"/>
      <c r="B239" s="97"/>
      <c r="C239" s="97"/>
      <c r="D239" s="98"/>
      <c r="E239" s="98"/>
      <c r="F239" s="98"/>
      <c r="G239" s="98"/>
      <c r="H239" s="98"/>
      <c r="I239" s="98"/>
      <c r="J239" s="98"/>
      <c r="K239" s="98"/>
      <c r="L239" s="98"/>
      <c r="M239" s="98"/>
      <c r="N239" s="98"/>
      <c r="O239" s="98"/>
      <c r="P239" s="98"/>
      <c r="Q239" s="98"/>
      <c r="R239" s="98"/>
      <c r="S239" s="98"/>
      <c r="T239" s="98"/>
      <c r="U239" s="98"/>
      <c r="V239" s="98"/>
    </row>
    <row r="240" spans="1:22" ht="14.5" x14ac:dyDescent="0.35">
      <c r="A240" s="97"/>
      <c r="B240" s="97"/>
      <c r="C240" s="97"/>
      <c r="D240" s="98"/>
      <c r="E240" s="98"/>
      <c r="F240" s="98"/>
      <c r="G240" s="98"/>
      <c r="H240" s="98"/>
      <c r="I240" s="98"/>
      <c r="J240" s="98"/>
      <c r="K240" s="98"/>
      <c r="L240" s="98"/>
      <c r="M240" s="98"/>
      <c r="N240" s="98"/>
      <c r="O240" s="98"/>
      <c r="P240" s="98"/>
      <c r="Q240" s="98"/>
      <c r="R240" s="98"/>
      <c r="S240" s="98"/>
      <c r="T240" s="98"/>
      <c r="U240" s="98"/>
      <c r="V240" s="98"/>
    </row>
    <row r="241" spans="1:22" ht="14.5" x14ac:dyDescent="0.35">
      <c r="A241" s="97"/>
      <c r="B241" s="97"/>
      <c r="C241" s="97"/>
      <c r="D241" s="98"/>
      <c r="E241" s="98"/>
      <c r="F241" s="98"/>
      <c r="G241" s="98"/>
      <c r="H241" s="98"/>
      <c r="I241" s="98"/>
      <c r="J241" s="98"/>
      <c r="K241" s="98"/>
      <c r="L241" s="98"/>
      <c r="M241" s="98"/>
      <c r="N241" s="98"/>
      <c r="O241" s="98"/>
      <c r="P241" s="98"/>
      <c r="Q241" s="98"/>
      <c r="R241" s="98"/>
      <c r="S241" s="98"/>
      <c r="T241" s="98"/>
      <c r="U241" s="98"/>
      <c r="V241" s="98"/>
    </row>
    <row r="242" spans="1:22" ht="14.5" x14ac:dyDescent="0.35">
      <c r="A242" s="97"/>
      <c r="B242" s="97"/>
      <c r="C242" s="97"/>
      <c r="D242" s="98"/>
      <c r="E242" s="98"/>
      <c r="F242" s="98"/>
      <c r="G242" s="98"/>
      <c r="H242" s="98"/>
      <c r="I242" s="98"/>
      <c r="J242" s="98"/>
      <c r="K242" s="98"/>
      <c r="L242" s="98"/>
      <c r="M242" s="98"/>
      <c r="N242" s="98"/>
      <c r="O242" s="98"/>
      <c r="P242" s="98"/>
      <c r="Q242" s="98"/>
      <c r="R242" s="98"/>
      <c r="S242" s="98"/>
      <c r="T242" s="98"/>
      <c r="U242" s="98"/>
      <c r="V242" s="98"/>
    </row>
    <row r="243" spans="1:22" ht="14.5" x14ac:dyDescent="0.35">
      <c r="A243" s="97"/>
      <c r="B243" s="97"/>
      <c r="C243" s="97"/>
      <c r="D243" s="98"/>
      <c r="E243" s="98"/>
      <c r="F243" s="98"/>
      <c r="G243" s="98"/>
      <c r="H243" s="98"/>
      <c r="I243" s="98"/>
      <c r="J243" s="98"/>
      <c r="K243" s="98"/>
      <c r="L243" s="98"/>
      <c r="M243" s="98"/>
      <c r="N243" s="98"/>
      <c r="O243" s="98"/>
      <c r="P243" s="98"/>
      <c r="Q243" s="98"/>
      <c r="R243" s="98"/>
      <c r="S243" s="98"/>
      <c r="T243" s="98"/>
      <c r="U243" s="98"/>
      <c r="V243" s="98"/>
    </row>
    <row r="244" spans="1:22" ht="14.5" x14ac:dyDescent="0.35">
      <c r="A244" s="97"/>
      <c r="B244" s="97"/>
      <c r="C244" s="97"/>
      <c r="D244" s="98"/>
      <c r="E244" s="98"/>
      <c r="F244" s="98"/>
      <c r="G244" s="98"/>
      <c r="H244" s="98"/>
      <c r="I244" s="98"/>
      <c r="J244" s="98"/>
      <c r="K244" s="98"/>
      <c r="L244" s="98"/>
      <c r="M244" s="98"/>
      <c r="N244" s="98"/>
      <c r="O244" s="98"/>
      <c r="P244" s="98"/>
      <c r="Q244" s="98"/>
      <c r="R244" s="98"/>
      <c r="S244" s="98"/>
      <c r="T244" s="98"/>
      <c r="U244" s="98"/>
      <c r="V244" s="98"/>
    </row>
    <row r="245" spans="1:22" ht="14.5" x14ac:dyDescent="0.35">
      <c r="A245" s="97"/>
      <c r="B245" s="97"/>
      <c r="C245" s="97"/>
      <c r="D245" s="98"/>
      <c r="E245" s="98"/>
      <c r="F245" s="98"/>
      <c r="G245" s="98"/>
      <c r="H245" s="98"/>
      <c r="I245" s="98"/>
      <c r="J245" s="98"/>
      <c r="K245" s="98"/>
      <c r="L245" s="98"/>
      <c r="M245" s="98"/>
      <c r="N245" s="98"/>
      <c r="O245" s="98"/>
      <c r="P245" s="98"/>
      <c r="Q245" s="98"/>
      <c r="R245" s="98"/>
      <c r="S245" s="98"/>
      <c r="T245" s="98"/>
      <c r="U245" s="98"/>
      <c r="V245" s="98"/>
    </row>
    <row r="246" spans="1:22" ht="14.5" x14ac:dyDescent="0.35">
      <c r="A246" s="97"/>
      <c r="B246" s="97"/>
      <c r="C246" s="97"/>
      <c r="D246" s="98"/>
      <c r="E246" s="98"/>
      <c r="F246" s="98"/>
      <c r="G246" s="98"/>
      <c r="H246" s="98"/>
      <c r="I246" s="98"/>
      <c r="J246" s="98"/>
      <c r="K246" s="98"/>
      <c r="L246" s="98"/>
      <c r="M246" s="98"/>
      <c r="N246" s="98"/>
      <c r="O246" s="98"/>
      <c r="P246" s="98"/>
      <c r="Q246" s="98"/>
      <c r="R246" s="98"/>
      <c r="S246" s="98"/>
      <c r="T246" s="98"/>
      <c r="U246" s="98"/>
      <c r="V246" s="98"/>
    </row>
    <row r="247" spans="1:22" ht="14.5" x14ac:dyDescent="0.35">
      <c r="A247" s="97"/>
      <c r="B247" s="97"/>
      <c r="C247" s="97"/>
      <c r="D247" s="98"/>
      <c r="E247" s="98"/>
      <c r="F247" s="98"/>
      <c r="G247" s="98"/>
      <c r="H247" s="98"/>
      <c r="I247" s="98"/>
      <c r="J247" s="98"/>
      <c r="K247" s="98"/>
      <c r="L247" s="98"/>
      <c r="M247" s="98"/>
      <c r="N247" s="98"/>
      <c r="O247" s="98"/>
      <c r="P247" s="98"/>
      <c r="Q247" s="98"/>
      <c r="R247" s="98"/>
      <c r="S247" s="98"/>
      <c r="T247" s="98"/>
      <c r="U247" s="98"/>
      <c r="V247" s="98"/>
    </row>
    <row r="248" spans="1:22" ht="14.5" x14ac:dyDescent="0.35">
      <c r="A248" s="97"/>
      <c r="B248" s="97"/>
      <c r="C248" s="97"/>
      <c r="D248" s="98"/>
      <c r="E248" s="98"/>
      <c r="F248" s="98"/>
      <c r="G248" s="98"/>
      <c r="H248" s="98"/>
      <c r="I248" s="98"/>
      <c r="J248" s="98"/>
      <c r="K248" s="98"/>
      <c r="L248" s="98"/>
      <c r="M248" s="98"/>
      <c r="N248" s="98"/>
      <c r="O248" s="98"/>
      <c r="P248" s="98"/>
      <c r="Q248" s="98"/>
      <c r="R248" s="98"/>
      <c r="S248" s="98"/>
      <c r="T248" s="98"/>
      <c r="U248" s="98"/>
      <c r="V248" s="98"/>
    </row>
    <row r="249" spans="1:22" ht="14.5" x14ac:dyDescent="0.35">
      <c r="A249" s="97"/>
      <c r="B249" s="97"/>
      <c r="C249" s="97"/>
      <c r="D249" s="98"/>
      <c r="E249" s="98"/>
      <c r="F249" s="98"/>
      <c r="G249" s="98"/>
      <c r="H249" s="98"/>
      <c r="I249" s="98"/>
      <c r="J249" s="98"/>
      <c r="K249" s="98"/>
      <c r="L249" s="98"/>
      <c r="M249" s="98"/>
      <c r="N249" s="98"/>
      <c r="O249" s="98"/>
      <c r="P249" s="98"/>
      <c r="Q249" s="98"/>
      <c r="R249" s="98"/>
      <c r="S249" s="98"/>
      <c r="T249" s="98"/>
      <c r="U249" s="98"/>
      <c r="V249" s="98"/>
    </row>
    <row r="250" spans="1:22" ht="14.5" x14ac:dyDescent="0.35">
      <c r="A250" s="97"/>
      <c r="B250" s="97"/>
      <c r="C250" s="97"/>
      <c r="D250" s="98"/>
      <c r="E250" s="98"/>
      <c r="F250" s="98"/>
      <c r="G250" s="98"/>
      <c r="H250" s="98"/>
      <c r="I250" s="98"/>
      <c r="J250" s="98"/>
      <c r="K250" s="98"/>
      <c r="L250" s="98"/>
      <c r="M250" s="98"/>
      <c r="N250" s="98"/>
      <c r="O250" s="98"/>
      <c r="P250" s="98"/>
      <c r="Q250" s="98"/>
      <c r="R250" s="98"/>
      <c r="S250" s="98"/>
      <c r="T250" s="98"/>
      <c r="U250" s="98"/>
      <c r="V250" s="98"/>
    </row>
    <row r="251" spans="1:22" ht="14.5" x14ac:dyDescent="0.35">
      <c r="A251" s="97"/>
      <c r="B251" s="97"/>
      <c r="C251" s="97"/>
      <c r="D251" s="98"/>
      <c r="E251" s="98"/>
      <c r="F251" s="98"/>
      <c r="G251" s="98"/>
      <c r="H251" s="98"/>
      <c r="I251" s="98"/>
      <c r="J251" s="98"/>
      <c r="K251" s="98"/>
      <c r="L251" s="98"/>
      <c r="M251" s="98"/>
      <c r="N251" s="98"/>
      <c r="O251" s="98"/>
      <c r="P251" s="98"/>
      <c r="Q251" s="98"/>
      <c r="R251" s="98"/>
      <c r="S251" s="98"/>
      <c r="T251" s="98"/>
      <c r="U251" s="98"/>
      <c r="V251" s="98"/>
    </row>
    <row r="252" spans="1:22" ht="14.5" x14ac:dyDescent="0.35">
      <c r="A252" s="97"/>
      <c r="B252" s="97"/>
      <c r="C252" s="97"/>
      <c r="D252" s="98"/>
      <c r="E252" s="98"/>
      <c r="F252" s="98"/>
      <c r="G252" s="98"/>
      <c r="H252" s="98"/>
      <c r="I252" s="98"/>
      <c r="J252" s="98"/>
      <c r="K252" s="98"/>
      <c r="L252" s="98"/>
      <c r="M252" s="98"/>
      <c r="N252" s="98"/>
      <c r="O252" s="98"/>
      <c r="P252" s="98"/>
      <c r="Q252" s="98"/>
      <c r="R252" s="98"/>
      <c r="S252" s="98"/>
      <c r="T252" s="98"/>
      <c r="U252" s="98"/>
      <c r="V252" s="98"/>
    </row>
    <row r="253" spans="1:22" ht="14.5" x14ac:dyDescent="0.35">
      <c r="A253" s="97"/>
      <c r="B253" s="97"/>
      <c r="C253" s="97"/>
      <c r="D253" s="98"/>
      <c r="E253" s="98"/>
      <c r="F253" s="98"/>
      <c r="G253" s="98"/>
      <c r="H253" s="98"/>
      <c r="I253" s="98"/>
      <c r="J253" s="98"/>
      <c r="K253" s="98"/>
      <c r="L253" s="98"/>
      <c r="M253" s="98"/>
      <c r="N253" s="98"/>
      <c r="O253" s="98"/>
      <c r="P253" s="98"/>
      <c r="Q253" s="98"/>
      <c r="R253" s="98"/>
      <c r="S253" s="98"/>
      <c r="T253" s="98"/>
      <c r="U253" s="98"/>
      <c r="V253" s="98"/>
    </row>
    <row r="254" spans="1:22" ht="14.5" x14ac:dyDescent="0.35">
      <c r="A254" s="97"/>
      <c r="B254" s="97"/>
      <c r="C254" s="97"/>
      <c r="D254" s="98"/>
      <c r="E254" s="98"/>
      <c r="F254" s="98"/>
      <c r="G254" s="98"/>
      <c r="H254" s="98"/>
      <c r="I254" s="98"/>
      <c r="J254" s="98"/>
      <c r="K254" s="98"/>
      <c r="L254" s="98"/>
      <c r="M254" s="98"/>
      <c r="N254" s="98"/>
      <c r="O254" s="98"/>
      <c r="P254" s="98"/>
      <c r="Q254" s="98"/>
      <c r="R254" s="98"/>
      <c r="S254" s="98"/>
      <c r="T254" s="98"/>
      <c r="U254" s="98"/>
      <c r="V254" s="98"/>
    </row>
    <row r="255" spans="1:22" ht="14.5" x14ac:dyDescent="0.35">
      <c r="A255" s="97"/>
      <c r="B255" s="97"/>
      <c r="C255" s="97"/>
      <c r="D255" s="98"/>
      <c r="E255" s="98"/>
      <c r="F255" s="98"/>
      <c r="G255" s="98"/>
      <c r="H255" s="98"/>
      <c r="I255" s="98"/>
      <c r="J255" s="98"/>
      <c r="K255" s="98"/>
      <c r="L255" s="98"/>
      <c r="M255" s="98"/>
      <c r="N255" s="98"/>
      <c r="O255" s="98"/>
      <c r="P255" s="98"/>
      <c r="Q255" s="98"/>
      <c r="R255" s="98"/>
      <c r="S255" s="98"/>
      <c r="T255" s="98"/>
      <c r="U255" s="98"/>
      <c r="V255" s="98"/>
    </row>
    <row r="256" spans="1:22" ht="14.5" x14ac:dyDescent="0.35">
      <c r="A256" s="97"/>
      <c r="B256" s="97"/>
      <c r="C256" s="97"/>
      <c r="D256" s="98"/>
      <c r="E256" s="98"/>
      <c r="F256" s="98"/>
      <c r="G256" s="98"/>
      <c r="H256" s="98"/>
      <c r="I256" s="98"/>
      <c r="J256" s="98"/>
      <c r="K256" s="98"/>
      <c r="L256" s="98"/>
      <c r="M256" s="98"/>
      <c r="N256" s="98"/>
      <c r="O256" s="98"/>
      <c r="P256" s="98"/>
      <c r="Q256" s="98"/>
      <c r="R256" s="98"/>
      <c r="S256" s="98"/>
      <c r="T256" s="98"/>
      <c r="U256" s="98"/>
      <c r="V256" s="98"/>
    </row>
    <row r="257" spans="1:22" ht="14.5" x14ac:dyDescent="0.35">
      <c r="A257" s="97"/>
      <c r="B257" s="97"/>
      <c r="C257" s="97"/>
      <c r="D257" s="98"/>
      <c r="E257" s="98"/>
      <c r="F257" s="98"/>
      <c r="G257" s="98"/>
      <c r="H257" s="98"/>
      <c r="I257" s="98"/>
      <c r="J257" s="98"/>
      <c r="K257" s="98"/>
      <c r="L257" s="98"/>
      <c r="M257" s="98"/>
      <c r="N257" s="98"/>
      <c r="O257" s="98"/>
      <c r="P257" s="98"/>
      <c r="Q257" s="98"/>
      <c r="R257" s="98"/>
      <c r="S257" s="98"/>
      <c r="T257" s="98"/>
      <c r="U257" s="98"/>
      <c r="V257" s="98"/>
    </row>
    <row r="258" spans="1:22" ht="14.5" x14ac:dyDescent="0.35">
      <c r="A258" s="97"/>
      <c r="B258" s="97"/>
      <c r="C258" s="97"/>
      <c r="D258" s="98"/>
      <c r="E258" s="98"/>
      <c r="F258" s="98"/>
      <c r="G258" s="98"/>
      <c r="H258" s="98"/>
      <c r="I258" s="98"/>
      <c r="J258" s="98"/>
      <c r="K258" s="98"/>
      <c r="L258" s="98"/>
      <c r="M258" s="98"/>
      <c r="N258" s="98"/>
      <c r="O258" s="98"/>
      <c r="P258" s="98"/>
      <c r="Q258" s="98"/>
      <c r="R258" s="98"/>
      <c r="S258" s="98"/>
      <c r="T258" s="98"/>
      <c r="U258" s="98"/>
      <c r="V258" s="98"/>
    </row>
    <row r="259" spans="1:22" ht="14.5" x14ac:dyDescent="0.35">
      <c r="A259" s="97"/>
      <c r="B259" s="97"/>
      <c r="C259" s="97"/>
      <c r="D259" s="98"/>
      <c r="E259" s="98"/>
      <c r="F259" s="98"/>
      <c r="G259" s="98"/>
      <c r="H259" s="98"/>
      <c r="I259" s="98"/>
      <c r="J259" s="98"/>
      <c r="K259" s="98"/>
      <c r="L259" s="98"/>
      <c r="M259" s="98"/>
      <c r="N259" s="98"/>
      <c r="O259" s="98"/>
      <c r="P259" s="98"/>
      <c r="Q259" s="98"/>
      <c r="R259" s="98"/>
      <c r="S259" s="98"/>
      <c r="T259" s="98"/>
      <c r="U259" s="98"/>
      <c r="V259" s="98"/>
    </row>
    <row r="260" spans="1:22" ht="14.5" x14ac:dyDescent="0.35">
      <c r="A260" s="97"/>
      <c r="B260" s="97"/>
      <c r="C260" s="97"/>
      <c r="D260" s="98"/>
      <c r="E260" s="98"/>
      <c r="F260" s="98"/>
      <c r="G260" s="98"/>
      <c r="H260" s="98"/>
      <c r="I260" s="98"/>
      <c r="J260" s="98"/>
      <c r="K260" s="98"/>
      <c r="L260" s="98"/>
      <c r="M260" s="98"/>
      <c r="N260" s="98"/>
      <c r="O260" s="98"/>
      <c r="P260" s="98"/>
      <c r="Q260" s="98"/>
      <c r="R260" s="98"/>
      <c r="S260" s="98"/>
      <c r="T260" s="98"/>
      <c r="U260" s="98"/>
      <c r="V260" s="98"/>
    </row>
    <row r="261" spans="1:22" ht="14.5" x14ac:dyDescent="0.35">
      <c r="A261" s="97"/>
      <c r="B261" s="97"/>
      <c r="C261" s="97"/>
      <c r="D261" s="98"/>
      <c r="E261" s="98"/>
      <c r="F261" s="98"/>
      <c r="G261" s="98"/>
      <c r="H261" s="98"/>
      <c r="I261" s="98"/>
      <c r="J261" s="98"/>
      <c r="K261" s="98"/>
      <c r="L261" s="98"/>
      <c r="M261" s="98"/>
      <c r="N261" s="98"/>
      <c r="O261" s="98"/>
      <c r="P261" s="98"/>
      <c r="Q261" s="98"/>
      <c r="R261" s="98"/>
      <c r="S261" s="98"/>
      <c r="T261" s="98"/>
      <c r="U261" s="98"/>
      <c r="V261" s="98"/>
    </row>
    <row r="262" spans="1:22" ht="14.5" x14ac:dyDescent="0.35">
      <c r="A262" s="97"/>
      <c r="B262" s="97"/>
      <c r="C262" s="97"/>
      <c r="D262" s="98"/>
      <c r="E262" s="98"/>
      <c r="F262" s="98"/>
      <c r="G262" s="98"/>
      <c r="H262" s="98"/>
      <c r="I262" s="98"/>
      <c r="J262" s="98"/>
      <c r="K262" s="98"/>
      <c r="L262" s="98"/>
      <c r="M262" s="98"/>
      <c r="N262" s="98"/>
      <c r="O262" s="98"/>
      <c r="P262" s="98"/>
      <c r="Q262" s="98"/>
      <c r="R262" s="98"/>
      <c r="S262" s="98"/>
      <c r="T262" s="98"/>
      <c r="U262" s="98"/>
      <c r="V262" s="98"/>
    </row>
    <row r="263" spans="1:22" ht="14.5" x14ac:dyDescent="0.35">
      <c r="A263" s="97"/>
      <c r="B263" s="97"/>
      <c r="C263" s="97"/>
      <c r="D263" s="98"/>
      <c r="E263" s="98"/>
      <c r="F263" s="98"/>
      <c r="G263" s="98"/>
      <c r="H263" s="98"/>
      <c r="I263" s="98"/>
      <c r="J263" s="98"/>
      <c r="K263" s="98"/>
      <c r="L263" s="98"/>
      <c r="M263" s="98"/>
      <c r="N263" s="98"/>
      <c r="O263" s="98"/>
      <c r="P263" s="98"/>
      <c r="Q263" s="98"/>
      <c r="R263" s="98"/>
      <c r="S263" s="98"/>
      <c r="T263" s="98"/>
      <c r="U263" s="98"/>
      <c r="V263" s="98"/>
    </row>
    <row r="264" spans="1:22" ht="14.5" x14ac:dyDescent="0.35">
      <c r="A264" s="97"/>
      <c r="B264" s="97"/>
      <c r="C264" s="97"/>
      <c r="D264" s="98"/>
      <c r="E264" s="98"/>
      <c r="F264" s="98"/>
      <c r="G264" s="98"/>
      <c r="H264" s="98"/>
      <c r="I264" s="98"/>
      <c r="J264" s="98"/>
      <c r="K264" s="98"/>
      <c r="L264" s="98"/>
      <c r="M264" s="98"/>
      <c r="N264" s="98"/>
      <c r="O264" s="98"/>
      <c r="P264" s="98"/>
      <c r="Q264" s="98"/>
      <c r="R264" s="98"/>
      <c r="S264" s="98"/>
      <c r="T264" s="98"/>
      <c r="U264" s="98"/>
      <c r="V264" s="98"/>
    </row>
    <row r="265" spans="1:22" ht="14.5" x14ac:dyDescent="0.35">
      <c r="A265" s="97"/>
      <c r="B265" s="97"/>
      <c r="C265" s="97"/>
      <c r="D265" s="98"/>
      <c r="E265" s="98"/>
      <c r="F265" s="98"/>
      <c r="G265" s="98"/>
      <c r="H265" s="98"/>
      <c r="I265" s="98"/>
      <c r="J265" s="98"/>
      <c r="K265" s="98"/>
      <c r="L265" s="98"/>
      <c r="M265" s="98"/>
      <c r="N265" s="98"/>
      <c r="O265" s="98"/>
      <c r="P265" s="98"/>
      <c r="Q265" s="98"/>
      <c r="R265" s="98"/>
      <c r="S265" s="98"/>
      <c r="T265" s="98"/>
      <c r="U265" s="98"/>
      <c r="V265" s="98"/>
    </row>
    <row r="266" spans="1:22" ht="14.5" x14ac:dyDescent="0.35">
      <c r="A266" s="97"/>
      <c r="B266" s="97"/>
      <c r="C266" s="97"/>
      <c r="D266" s="98"/>
      <c r="E266" s="98"/>
      <c r="F266" s="98"/>
      <c r="G266" s="98"/>
      <c r="H266" s="98"/>
      <c r="I266" s="98"/>
      <c r="J266" s="98"/>
      <c r="K266" s="98"/>
      <c r="L266" s="98"/>
      <c r="M266" s="98"/>
      <c r="N266" s="98"/>
      <c r="O266" s="98"/>
      <c r="P266" s="98"/>
      <c r="Q266" s="98"/>
      <c r="R266" s="98"/>
      <c r="S266" s="98"/>
      <c r="T266" s="98"/>
      <c r="U266" s="98"/>
      <c r="V266" s="98"/>
    </row>
    <row r="267" spans="1:22" ht="14.5" x14ac:dyDescent="0.35">
      <c r="A267" s="97"/>
      <c r="B267" s="97"/>
      <c r="C267" s="97"/>
      <c r="D267" s="98"/>
      <c r="E267" s="98"/>
      <c r="F267" s="98"/>
      <c r="G267" s="98"/>
      <c r="H267" s="98"/>
      <c r="I267" s="98"/>
      <c r="J267" s="98"/>
      <c r="K267" s="98"/>
      <c r="L267" s="98"/>
      <c r="M267" s="98"/>
      <c r="N267" s="98"/>
      <c r="O267" s="98"/>
      <c r="P267" s="98"/>
      <c r="Q267" s="98"/>
      <c r="R267" s="98"/>
      <c r="S267" s="98"/>
      <c r="T267" s="98"/>
      <c r="U267" s="98"/>
      <c r="V267" s="98"/>
    </row>
    <row r="268" spans="1:22" ht="14.5" x14ac:dyDescent="0.35">
      <c r="A268" s="97"/>
      <c r="B268" s="97"/>
      <c r="C268" s="97"/>
      <c r="D268" s="98"/>
      <c r="E268" s="98"/>
      <c r="F268" s="98"/>
      <c r="G268" s="98"/>
      <c r="H268" s="98"/>
      <c r="I268" s="98"/>
      <c r="J268" s="98"/>
      <c r="K268" s="98"/>
      <c r="L268" s="98"/>
      <c r="M268" s="98"/>
      <c r="N268" s="98"/>
      <c r="O268" s="98"/>
      <c r="P268" s="98"/>
      <c r="Q268" s="98"/>
      <c r="R268" s="98"/>
      <c r="S268" s="98"/>
      <c r="T268" s="98"/>
      <c r="U268" s="98"/>
      <c r="V268" s="98"/>
    </row>
    <row r="269" spans="1:22" ht="14.5" x14ac:dyDescent="0.35">
      <c r="A269" s="97"/>
      <c r="B269" s="97"/>
      <c r="C269" s="97"/>
      <c r="D269" s="98"/>
      <c r="E269" s="98"/>
      <c r="F269" s="98"/>
      <c r="G269" s="98"/>
      <c r="H269" s="98"/>
      <c r="I269" s="98"/>
      <c r="J269" s="98"/>
      <c r="K269" s="98"/>
      <c r="L269" s="98"/>
      <c r="M269" s="98"/>
      <c r="N269" s="98"/>
      <c r="O269" s="98"/>
      <c r="P269" s="98"/>
      <c r="Q269" s="98"/>
      <c r="R269" s="98"/>
      <c r="S269" s="98"/>
      <c r="T269" s="98"/>
      <c r="U269" s="98"/>
      <c r="V269" s="98"/>
    </row>
    <row r="270" spans="1:22" x14ac:dyDescent="0.3">
      <c r="J270" s="98"/>
      <c r="K270" s="98"/>
      <c r="L270" s="98"/>
      <c r="M270" s="98"/>
      <c r="N270" s="98"/>
      <c r="O270" s="98"/>
      <c r="P270" s="98"/>
      <c r="Q270" s="98"/>
      <c r="R270" s="98"/>
      <c r="S270" s="98"/>
      <c r="T270" s="98"/>
      <c r="U270" s="98"/>
      <c r="V270" s="98"/>
    </row>
  </sheetData>
  <pageMargins left="0.7" right="0.7" top="0.75" bottom="0.75" header="0.3" footer="0.3"/>
  <pageSetup paperSize="9" orientation="portrait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Helårsbalans</vt:lpstr>
      <vt:lpstr>2024_2025_kvartal</vt:lpstr>
      <vt:lpstr>2025_2026_kvartal</vt:lpstr>
      <vt:lpstr>Handel per land 2024-2025</vt:lpstr>
      <vt:lpstr>Handel per kategori 2021-2025</vt:lpstr>
      <vt:lpstr>Detaljerad handel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Marknadsbalans lammkött</dc:title>
  <dc:creator>Jordbruksverket@jordbruksverket.se</dc:creator>
  <cp:lastModifiedBy>Åsa Lannhard Öberg</cp:lastModifiedBy>
  <dcterms:created xsi:type="dcterms:W3CDTF">2021-04-07T08:36:25Z</dcterms:created>
  <dcterms:modified xsi:type="dcterms:W3CDTF">2026-08-31T07:44:53Z</dcterms:modified>
</cp:coreProperties>
</file>