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2.xml" ContentType="application/vnd.openxmlformats-officedocument.drawing+xml"/>
  <Override PartName="/xl/tables/table3.xml" ContentType="application/vnd.openxmlformats-officedocument.spreadsheetml.tab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tables/table4.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Enhet\Livsmedelskedjan och exportenheten\Verksamhetsområden\Animalier\Marknadsbalanser animalier\Svensk försörjningsgrad och konsumtion\"/>
    </mc:Choice>
  </mc:AlternateContent>
  <xr:revisionPtr revIDLastSave="0" documentId="13_ncr:1_{70FF2B21-4619-4982-99CB-A2121DE66F58}" xr6:coauthVersionLast="47" xr6:coauthVersionMax="47" xr10:uidLastSave="{00000000-0000-0000-0000-000000000000}"/>
  <bookViews>
    <workbookView xWindow="28680" yWindow="-120" windowWidth="29040" windowHeight="15720" xr2:uid="{00000000-000D-0000-FFFF-FFFF00000000}"/>
  </bookViews>
  <sheets>
    <sheet name="kött" sheetId="1" r:id="rId1"/>
    <sheet name="mejeri" sheetId="3" r:id="rId2"/>
    <sheet name="ägg" sheetId="4" r:id="rId3"/>
    <sheet name="hage till mage" sheetId="2"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10" i="1" l="1"/>
  <c r="AO9" i="1"/>
  <c r="AO8" i="1"/>
  <c r="AO7" i="1"/>
  <c r="AO6" i="1"/>
  <c r="AI6" i="3" l="1"/>
  <c r="AI5" i="3"/>
  <c r="B105" i="2" l="1"/>
  <c r="C105" i="2"/>
  <c r="D105" i="2"/>
  <c r="E105" i="2"/>
  <c r="E74" i="2"/>
  <c r="E65" i="2"/>
  <c r="AK21" i="2"/>
  <c r="AK11" i="2"/>
  <c r="AK15" i="2"/>
  <c r="AK16" i="2"/>
  <c r="AK17" i="2"/>
  <c r="AK18" i="2"/>
  <c r="AL7" i="4"/>
  <c r="AK19" i="2" l="1"/>
  <c r="AG6" i="3"/>
  <c r="AG7" i="3"/>
  <c r="AG8" i="3"/>
  <c r="AG9" i="3"/>
  <c r="AG10" i="3"/>
  <c r="AG5" i="3"/>
  <c r="AN7" i="1" l="1"/>
  <c r="AN8" i="1"/>
  <c r="AN9" i="1"/>
  <c r="AN6" i="1"/>
  <c r="AK19" i="1" l="1"/>
  <c r="AK10" i="1" s="1"/>
  <c r="T11" i="2"/>
  <c r="U11" i="2"/>
  <c r="V11" i="2"/>
  <c r="W11" i="2"/>
  <c r="X11" i="2"/>
  <c r="Y11" i="2"/>
  <c r="Z11" i="2"/>
  <c r="AA11" i="2"/>
  <c r="AB11" i="2"/>
  <c r="AC11" i="2"/>
  <c r="AD11" i="2"/>
  <c r="AE11" i="2"/>
  <c r="AF11" i="2"/>
  <c r="AG11" i="2"/>
  <c r="AH11" i="2"/>
  <c r="AI11" i="2"/>
  <c r="AJ11" i="2"/>
  <c r="AL11" i="1" l="1"/>
  <c r="AM10" i="1"/>
  <c r="AJ19" i="1"/>
  <c r="AM11" i="1" l="1"/>
  <c r="AO11" i="1" s="1"/>
  <c r="AO10" i="1"/>
  <c r="AJ10" i="1"/>
  <c r="AN10" i="1" s="1"/>
  <c r="AJ15" i="2"/>
  <c r="AJ16" i="2"/>
  <c r="AJ17" i="2"/>
  <c r="AJ18" i="2"/>
  <c r="AJ21" i="2"/>
  <c r="AK11" i="1" l="1"/>
  <c r="AJ19" i="2"/>
  <c r="E114" i="2" l="1"/>
  <c r="F114" i="2"/>
  <c r="D114" i="2"/>
  <c r="C114" i="2"/>
  <c r="B114" i="2"/>
  <c r="F105" i="2"/>
  <c r="AI15" i="2" l="1"/>
  <c r="AI16" i="2"/>
  <c r="AI17" i="2"/>
  <c r="AI18" i="2"/>
  <c r="AI21" i="2"/>
  <c r="AI19" i="2" l="1"/>
  <c r="AI19" i="1" l="1"/>
  <c r="AI10" i="1" s="1"/>
  <c r="AJ11" i="1" l="1"/>
  <c r="F71" i="2"/>
  <c r="AH21" i="2"/>
  <c r="AH18" i="2"/>
  <c r="AH17" i="2"/>
  <c r="AH16" i="2"/>
  <c r="AH15" i="2"/>
  <c r="AN11" i="1" l="1"/>
  <c r="AK12" i="1"/>
  <c r="AH19" i="2"/>
  <c r="AH19" i="1" l="1"/>
  <c r="AH10" i="1" s="1"/>
  <c r="AI11" i="1" l="1"/>
  <c r="AH11" i="1"/>
  <c r="AG15" i="2"/>
  <c r="AG16" i="2"/>
  <c r="AG17" i="2"/>
  <c r="AG18" i="2"/>
  <c r="AG21" i="2"/>
  <c r="AJ12" i="1" l="1"/>
  <c r="AI12" i="1"/>
  <c r="AG19" i="2"/>
  <c r="AG19" i="1"/>
  <c r="AG10" i="1" s="1"/>
  <c r="G72" i="2" l="1"/>
  <c r="F106" i="2" s="1"/>
  <c r="E72" i="2"/>
  <c r="E106" i="2" s="1"/>
  <c r="D72" i="2"/>
  <c r="D106" i="2" s="1"/>
  <c r="C72" i="2"/>
  <c r="C106" i="2" s="1"/>
  <c r="B72" i="2"/>
  <c r="B106" i="2" s="1"/>
  <c r="G70" i="2"/>
  <c r="F104" i="2" s="1"/>
  <c r="E70" i="2"/>
  <c r="E104" i="2" s="1"/>
  <c r="D70" i="2"/>
  <c r="D104" i="2" s="1"/>
  <c r="C70" i="2"/>
  <c r="C104" i="2" s="1"/>
  <c r="B70" i="2"/>
  <c r="B104" i="2" s="1"/>
  <c r="G65" i="2"/>
  <c r="G59" i="2"/>
  <c r="G64" i="2" s="1"/>
  <c r="F115" i="2" s="1"/>
  <c r="F59" i="2"/>
  <c r="G58" i="2"/>
  <c r="E58" i="2"/>
  <c r="D58" i="2"/>
  <c r="C58" i="2"/>
  <c r="B58" i="2"/>
  <c r="F57" i="2"/>
  <c r="F65" i="2" s="1"/>
  <c r="F74" i="2" s="1"/>
  <c r="G56" i="2"/>
  <c r="E56" i="2"/>
  <c r="D56" i="2"/>
  <c r="C56" i="2"/>
  <c r="B56" i="2"/>
  <c r="AF21" i="2"/>
  <c r="AE21" i="2"/>
  <c r="AD21" i="2"/>
  <c r="AC21" i="2"/>
  <c r="AB21" i="2"/>
  <c r="AA21" i="2"/>
  <c r="Z21" i="2"/>
  <c r="Y21" i="2"/>
  <c r="X21" i="2"/>
  <c r="W21" i="2"/>
  <c r="V21" i="2"/>
  <c r="U21" i="2"/>
  <c r="T21" i="2"/>
  <c r="S21" i="2"/>
  <c r="R21" i="2"/>
  <c r="Q21" i="2"/>
  <c r="P21" i="2"/>
  <c r="O21" i="2"/>
  <c r="N21" i="2"/>
  <c r="M21" i="2"/>
  <c r="L21" i="2"/>
  <c r="K21" i="2"/>
  <c r="J21" i="2"/>
  <c r="I21" i="2"/>
  <c r="H21" i="2"/>
  <c r="G21" i="2"/>
  <c r="F21" i="2"/>
  <c r="E21" i="2"/>
  <c r="D21" i="2"/>
  <c r="C21" i="2"/>
  <c r="B21" i="2"/>
  <c r="AF18" i="2"/>
  <c r="AE18" i="2"/>
  <c r="AD18" i="2"/>
  <c r="AC18" i="2"/>
  <c r="AB18" i="2"/>
  <c r="AA18" i="2"/>
  <c r="Z18" i="2"/>
  <c r="Y18" i="2"/>
  <c r="X18" i="2"/>
  <c r="W18" i="2"/>
  <c r="V18" i="2"/>
  <c r="U18" i="2"/>
  <c r="T18" i="2"/>
  <c r="S18" i="2"/>
  <c r="R18" i="2"/>
  <c r="Q18" i="2"/>
  <c r="P18" i="2"/>
  <c r="O18" i="2"/>
  <c r="N18" i="2"/>
  <c r="M18" i="2"/>
  <c r="L18" i="2"/>
  <c r="K18" i="2"/>
  <c r="J18" i="2"/>
  <c r="I18" i="2"/>
  <c r="H18" i="2"/>
  <c r="G18" i="2"/>
  <c r="F18" i="2"/>
  <c r="E18" i="2"/>
  <c r="D18" i="2"/>
  <c r="C18" i="2"/>
  <c r="B18" i="2"/>
  <c r="AF17" i="2"/>
  <c r="AE17" i="2"/>
  <c r="AD17" i="2"/>
  <c r="AC17" i="2"/>
  <c r="AB17" i="2"/>
  <c r="AA17" i="2"/>
  <c r="Z17" i="2"/>
  <c r="Y17" i="2"/>
  <c r="X17" i="2"/>
  <c r="W17" i="2"/>
  <c r="V17" i="2"/>
  <c r="U17" i="2"/>
  <c r="T17" i="2"/>
  <c r="S17" i="2"/>
  <c r="R17" i="2"/>
  <c r="Q17" i="2"/>
  <c r="P17" i="2"/>
  <c r="O17" i="2"/>
  <c r="N17" i="2"/>
  <c r="M17" i="2"/>
  <c r="L17" i="2"/>
  <c r="K17" i="2"/>
  <c r="J17" i="2"/>
  <c r="I17" i="2"/>
  <c r="H17" i="2"/>
  <c r="G17" i="2"/>
  <c r="F17" i="2"/>
  <c r="E17" i="2"/>
  <c r="D17" i="2"/>
  <c r="C17" i="2"/>
  <c r="B17" i="2"/>
  <c r="AF16" i="2"/>
  <c r="AE16" i="2"/>
  <c r="AD16" i="2"/>
  <c r="AC16" i="2"/>
  <c r="AB16" i="2"/>
  <c r="AA16" i="2"/>
  <c r="Z16" i="2"/>
  <c r="Y16" i="2"/>
  <c r="X16" i="2"/>
  <c r="W16" i="2"/>
  <c r="V16" i="2"/>
  <c r="U16" i="2"/>
  <c r="T16" i="2"/>
  <c r="S16" i="2"/>
  <c r="R16" i="2"/>
  <c r="Q16" i="2"/>
  <c r="P16" i="2"/>
  <c r="O16" i="2"/>
  <c r="N16" i="2"/>
  <c r="M16" i="2"/>
  <c r="L16" i="2"/>
  <c r="K16" i="2"/>
  <c r="J16" i="2"/>
  <c r="I16" i="2"/>
  <c r="H16" i="2"/>
  <c r="G16" i="2"/>
  <c r="F16" i="2"/>
  <c r="E16" i="2"/>
  <c r="D16" i="2"/>
  <c r="C16" i="2"/>
  <c r="B16" i="2"/>
  <c r="AF15" i="2"/>
  <c r="AE15" i="2"/>
  <c r="AD15" i="2"/>
  <c r="AC15" i="2"/>
  <c r="AB15" i="2"/>
  <c r="AA15" i="2"/>
  <c r="Z15" i="2"/>
  <c r="Y15" i="2"/>
  <c r="X15" i="2"/>
  <c r="W15" i="2"/>
  <c r="V15" i="2"/>
  <c r="U15" i="2"/>
  <c r="T15" i="2"/>
  <c r="S15" i="2"/>
  <c r="R15" i="2"/>
  <c r="Q15" i="2"/>
  <c r="P15" i="2"/>
  <c r="O15" i="2"/>
  <c r="N15" i="2"/>
  <c r="M15" i="2"/>
  <c r="L15" i="2"/>
  <c r="K15" i="2"/>
  <c r="J15" i="2"/>
  <c r="I15" i="2"/>
  <c r="H15" i="2"/>
  <c r="G15" i="2"/>
  <c r="F15" i="2"/>
  <c r="E15" i="2"/>
  <c r="D15" i="2"/>
  <c r="C15" i="2"/>
  <c r="B15" i="2"/>
  <c r="S11" i="2"/>
  <c r="R11" i="2"/>
  <c r="Q11" i="2"/>
  <c r="P11" i="2"/>
  <c r="O11" i="2"/>
  <c r="N11" i="2"/>
  <c r="M11" i="2"/>
  <c r="L11" i="2"/>
  <c r="K11" i="2"/>
  <c r="J11" i="2"/>
  <c r="I11" i="2"/>
  <c r="H11" i="2"/>
  <c r="G11" i="2"/>
  <c r="F11" i="2"/>
  <c r="E11" i="2"/>
  <c r="D11" i="2"/>
  <c r="C11" i="2"/>
  <c r="B11" i="2"/>
  <c r="AF19" i="1"/>
  <c r="AF10" i="1" s="1"/>
  <c r="AE19" i="1"/>
  <c r="AD19" i="1"/>
  <c r="AC19" i="1"/>
  <c r="AB19" i="1"/>
  <c r="AA19" i="1"/>
  <c r="AA10" i="1" s="1"/>
  <c r="AA11" i="1" s="1"/>
  <c r="Z19" i="1"/>
  <c r="Z10" i="1" s="1"/>
  <c r="Z11" i="1" s="1"/>
  <c r="Y19" i="1"/>
  <c r="Y10" i="1" s="1"/>
  <c r="Y11" i="1" s="1"/>
  <c r="X19" i="1"/>
  <c r="X10" i="1" s="1"/>
  <c r="X11" i="1" s="1"/>
  <c r="W19" i="1"/>
  <c r="W10" i="1" s="1"/>
  <c r="W11" i="1" s="1"/>
  <c r="V19" i="1"/>
  <c r="V10" i="1" s="1"/>
  <c r="V11" i="1" s="1"/>
  <c r="U19" i="1"/>
  <c r="U10" i="1" s="1"/>
  <c r="U11" i="1" s="1"/>
  <c r="T19" i="1"/>
  <c r="T10" i="1" s="1"/>
  <c r="T11" i="1" s="1"/>
  <c r="S19" i="1"/>
  <c r="S10" i="1" s="1"/>
  <c r="R19" i="1"/>
  <c r="R10" i="1" s="1"/>
  <c r="Q19" i="1"/>
  <c r="Q10" i="1" s="1"/>
  <c r="P19" i="1"/>
  <c r="P10" i="1" s="1"/>
  <c r="P11" i="1" s="1"/>
  <c r="O19" i="1"/>
  <c r="O10" i="1" s="1"/>
  <c r="O11" i="1" s="1"/>
  <c r="N19" i="1"/>
  <c r="N10" i="1" s="1"/>
  <c r="N11" i="1" s="1"/>
  <c r="M19" i="1"/>
  <c r="M10" i="1" s="1"/>
  <c r="M11" i="1" s="1"/>
  <c r="L19" i="1"/>
  <c r="L10" i="1" s="1"/>
  <c r="L11" i="1" s="1"/>
  <c r="K19" i="1"/>
  <c r="K10" i="1" s="1"/>
  <c r="K11" i="1" s="1"/>
  <c r="J19" i="1"/>
  <c r="J10" i="1" s="1"/>
  <c r="J11" i="1" s="1"/>
  <c r="I19" i="1"/>
  <c r="I10" i="1" s="1"/>
  <c r="I11" i="1" s="1"/>
  <c r="H19" i="1"/>
  <c r="H10" i="1" s="1"/>
  <c r="H11" i="1" s="1"/>
  <c r="G19" i="1"/>
  <c r="G10" i="1" s="1"/>
  <c r="G11" i="1" s="1"/>
  <c r="F19" i="1"/>
  <c r="F10" i="1" s="1"/>
  <c r="F11" i="1" s="1"/>
  <c r="E19" i="1"/>
  <c r="E10" i="1" s="1"/>
  <c r="D19" i="1"/>
  <c r="D10" i="1" s="1"/>
  <c r="C19" i="1"/>
  <c r="C10" i="1" s="1"/>
  <c r="C11" i="1" s="1"/>
  <c r="B19" i="1"/>
  <c r="B10" i="1" s="1"/>
  <c r="B11" i="1" s="1"/>
  <c r="S11" i="1"/>
  <c r="R11" i="1"/>
  <c r="Q11" i="1"/>
  <c r="E11" i="1"/>
  <c r="D11" i="1"/>
  <c r="AB10" i="1" l="1"/>
  <c r="AB11" i="1" s="1"/>
  <c r="AB12" i="1" s="1"/>
  <c r="AC10" i="1"/>
  <c r="AC11" i="1" s="1"/>
  <c r="AD10" i="1"/>
  <c r="AD11" i="1" s="1"/>
  <c r="AE10" i="1"/>
  <c r="AE11" i="1" s="1"/>
  <c r="G73" i="2"/>
  <c r="F107" i="2" s="1"/>
  <c r="F116" i="2"/>
  <c r="G74" i="2"/>
  <c r="F108" i="2" s="1"/>
  <c r="F58" i="2"/>
  <c r="V12" i="1"/>
  <c r="F56" i="2"/>
  <c r="F64" i="2"/>
  <c r="F73" i="2" s="1"/>
  <c r="F72" i="2"/>
  <c r="I19" i="2"/>
  <c r="Q19" i="2"/>
  <c r="Y19" i="2"/>
  <c r="C19" i="2"/>
  <c r="K19" i="2"/>
  <c r="S19" i="2"/>
  <c r="AA19" i="2"/>
  <c r="M19" i="2"/>
  <c r="AC19" i="2"/>
  <c r="E19" i="2"/>
  <c r="R12" i="1"/>
  <c r="O12" i="1"/>
  <c r="W12" i="1"/>
  <c r="Z12" i="1"/>
  <c r="J12" i="1"/>
  <c r="G12" i="1"/>
  <c r="H12" i="1"/>
  <c r="P12" i="1"/>
  <c r="X12" i="1"/>
  <c r="N12" i="1"/>
  <c r="U19" i="2"/>
  <c r="D19" i="2"/>
  <c r="L19" i="2"/>
  <c r="T19" i="2"/>
  <c r="AB19" i="2"/>
  <c r="F19" i="2"/>
  <c r="V19" i="2"/>
  <c r="AD19" i="2"/>
  <c r="O19" i="2"/>
  <c r="AE19" i="2"/>
  <c r="H19" i="2"/>
  <c r="P19" i="2"/>
  <c r="X19" i="2"/>
  <c r="AF19" i="2"/>
  <c r="F70" i="2"/>
  <c r="G19" i="2"/>
  <c r="W19" i="2"/>
  <c r="B59" i="2"/>
  <c r="B60" i="2" s="1"/>
  <c r="B65" i="2" s="1"/>
  <c r="B19" i="2"/>
  <c r="J19" i="2"/>
  <c r="R19" i="2"/>
  <c r="Z19" i="2"/>
  <c r="E59" i="2"/>
  <c r="E64" i="2" s="1"/>
  <c r="N19" i="2"/>
  <c r="C59" i="2"/>
  <c r="D59" i="2"/>
  <c r="K12" i="1"/>
  <c r="L12" i="1"/>
  <c r="M12" i="1"/>
  <c r="C12" i="1"/>
  <c r="S12" i="1"/>
  <c r="D12" i="1"/>
  <c r="T12" i="1"/>
  <c r="E12" i="1"/>
  <c r="U12" i="1"/>
  <c r="F12" i="1"/>
  <c r="AA12" i="1"/>
  <c r="I12" i="1"/>
  <c r="Q12" i="1"/>
  <c r="Y12" i="1"/>
  <c r="AG11" i="1"/>
  <c r="AF11" i="1"/>
  <c r="AE12" i="1" l="1"/>
  <c r="AD12" i="1"/>
  <c r="AC12" i="1"/>
  <c r="B116" i="2"/>
  <c r="B74" i="2"/>
  <c r="B108" i="2" s="1"/>
  <c r="E115" i="2"/>
  <c r="E73" i="2"/>
  <c r="E107" i="2" s="1"/>
  <c r="AH12" i="1"/>
  <c r="B64" i="2"/>
  <c r="E60" i="2"/>
  <c r="AF12" i="1"/>
  <c r="AG12" i="1"/>
  <c r="D64" i="2"/>
  <c r="D60" i="2"/>
  <c r="D65" i="2" s="1"/>
  <c r="C64" i="2"/>
  <c r="C60" i="2"/>
  <c r="C65" i="2" s="1"/>
  <c r="E116" i="2" l="1"/>
  <c r="E108" i="2"/>
  <c r="B115" i="2"/>
  <c r="B73" i="2"/>
  <c r="B107" i="2" s="1"/>
  <c r="D116" i="2"/>
  <c r="D74" i="2"/>
  <c r="D108" i="2" s="1"/>
  <c r="C116" i="2"/>
  <c r="C74" i="2"/>
  <c r="C108" i="2" s="1"/>
  <c r="C115" i="2"/>
  <c r="C73" i="2"/>
  <c r="C107" i="2" s="1"/>
  <c r="D115" i="2"/>
  <c r="D73" i="2"/>
  <c r="D107" i="2" s="1"/>
</calcChain>
</file>

<file path=xl/sharedStrings.xml><?xml version="1.0" encoding="utf-8"?>
<sst xmlns="http://schemas.openxmlformats.org/spreadsheetml/2006/main" count="352" uniqueCount="132">
  <si>
    <t>Griskött</t>
  </si>
  <si>
    <t>Nötkött</t>
  </si>
  <si>
    <t>Matfågel</t>
  </si>
  <si>
    <t>Lammkött</t>
  </si>
  <si>
    <t>Övrigt kött</t>
  </si>
  <si>
    <t>Totalt</t>
  </si>
  <si>
    <t>Hästkött</t>
  </si>
  <si>
    <t>Renkött</t>
  </si>
  <si>
    <t>Viltkött</t>
  </si>
  <si>
    <t>Inälvor</t>
  </si>
  <si>
    <t>Totalkonsumtion i slaktad vikt av allt kött från 1990, kg/capita</t>
  </si>
  <si>
    <t>Konsumtion "på gaffeln" av nöt/gris/lamm/övrigt kött från 1990 i relation till kostrådet, gram/person/vecka</t>
  </si>
  <si>
    <t>Konsumtion griskött</t>
  </si>
  <si>
    <t>Konsumtion nötkött</t>
  </si>
  <si>
    <t>Konsumtion lammkött</t>
  </si>
  <si>
    <t>Rött kött "på gaffeln"</t>
  </si>
  <si>
    <t>Kyckling "på gaffeln"</t>
  </si>
  <si>
    <t>Beräkning av kedjan levande djur - konsumtion utifrån vår totalkonsumtion 2010, kg/capita</t>
  </si>
  <si>
    <t>Gris</t>
  </si>
  <si>
    <t>Nöt</t>
  </si>
  <si>
    <t>Lamm</t>
  </si>
  <si>
    <t>Rött kött</t>
  </si>
  <si>
    <t>Levande vikt</t>
  </si>
  <si>
    <t>Slaktad vikt = totalkonsumtion</t>
  </si>
  <si>
    <t>Försäljning i detaljhandeln</t>
  </si>
  <si>
    <t>Redo för tillagning = rå vikt</t>
  </si>
  <si>
    <t>På gaffeln = slutkonsumtion</t>
  </si>
  <si>
    <t>Matvaneundersökningen gjordes av Livsmedelsverket 2010, därför utgår beräkningen av verklig konsumtion från det året.</t>
  </si>
  <si>
    <t>rå vikt/slaktad vikt</t>
  </si>
  <si>
    <t>Dessa fasta schablontal räknas ut för att tillämpas på slaktad vikt andra år.</t>
  </si>
  <si>
    <t>på gaffeln/slaktad vikt</t>
  </si>
  <si>
    <t>Slaktad vikt</t>
  </si>
  <si>
    <t>Försäljning</t>
  </si>
  <si>
    <t>Rå vikt</t>
  </si>
  <si>
    <t xml:space="preserve">På gaffeln </t>
  </si>
  <si>
    <t>Totalkonsumtion av mejeriprodukter, kg/capita</t>
  </si>
  <si>
    <t>Mjölkekvivalenter</t>
  </si>
  <si>
    <t>Mjölk</t>
  </si>
  <si>
    <t>Grädde</t>
  </si>
  <si>
    <t>Syrade produkter</t>
  </si>
  <si>
    <t>Smör</t>
  </si>
  <si>
    <t>Ost</t>
  </si>
  <si>
    <t xml:space="preserve">Beräkningen av skaläggsekvivalenter bygger på fasta omräkningstal för konsumtionen av andra äggprodukter än skalägg, t.ex. äggpulver, till skalägg. </t>
  </si>
  <si>
    <t>Beräkningar för konsumtionen av kött från hage till mage, förklaring till beräkningarna finns längst ner i dokumentet</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</si>
  <si>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</si>
  <si>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</si>
  <si>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</si>
  <si>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</si>
  <si>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</si>
  <si>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</si>
  <si>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</si>
  <si>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</si>
  <si>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</si>
  <si>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</si>
  <si>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</si>
  <si>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</si>
  <si>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</si>
  <si>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</si>
  <si>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</si>
  <si>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</si>
  <si>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</si>
  <si>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</si>
  <si>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</si>
  <si>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</si>
  <si>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</si>
  <si>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</si>
  <si>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</si>
  <si>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</si>
  <si>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</si>
  <si>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</si>
  <si>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</si>
  <si>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</si>
  <si>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</si>
  <si>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</si>
  <si>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</si>
  <si>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Köttslag</t>
  </si>
  <si>
    <t>Konsumtionsnivå</t>
  </si>
  <si>
    <t>Produktkategori</t>
  </si>
  <si>
    <t>förändring föregående år</t>
  </si>
  <si>
    <t>Köttslag, kg/capita</t>
  </si>
  <si>
    <t>Övrigt kött, kg/capita</t>
  </si>
  <si>
    <t>Totalkonsumtion av kött i slaktad vikt, kg/capita</t>
  </si>
  <si>
    <t xml:space="preserve">Observera att totalkonsumtionen av kött visar slaktad vikt, tumregeln är att halvera totalkonsumtionen för att få fram ett ungefärligt mått på den kvantitet som hamnar på tallriken. </t>
  </si>
  <si>
    <t>2021</t>
  </si>
  <si>
    <t xml:space="preserve">Beräkningen av mjölkekvivalenter bygger på fasta omräkningstal för konsumtionen av andra mejeriprodukter  till mjölk. Det är ett grovt sätt att räkna ut en samlad konsumtion av mejeriprodukter. </t>
  </si>
  <si>
    <t>Fårkött</t>
  </si>
  <si>
    <t>Får</t>
  </si>
  <si>
    <t>2022</t>
  </si>
  <si>
    <t xml:space="preserve">Det är ett grovt sätt att räkna ut en samlad konsumtion av ägg. Ägginnehållet i förädlade livsmedel som bakverk och liknande som importeras eller exporteras ingår inte i beräkningen.  </t>
  </si>
  <si>
    <t>Äggekvivalenter</t>
  </si>
  <si>
    <t>Totalkonsumtion av ägg, kg/capita</t>
  </si>
  <si>
    <t>Läs mer om den här omräkningen under fliken "hage till mage".</t>
  </si>
  <si>
    <t>Information om beräkningarna av förhållandet mellan totalkonsumtion, verklig konsumtion "på gaffeln" och kostråd:</t>
  </si>
  <si>
    <t xml:space="preserve">Detta schablontal används även för andra år. </t>
  </si>
  <si>
    <t>Information om beräkningarna av kedjan från totalkonsumtion upp till levande vikt samt ner till konsumtion "på gaffeln":</t>
  </si>
  <si>
    <t>Information om den teoretiska uppdelningen av konsumtionen i rå vikt och på gaffeln på olika köttslag:</t>
  </si>
  <si>
    <t>Den verkliga konsumtionen på 625 gram dividerat med totalkonsumtionen på 1 304 gram ger följande förhållande för rött kött: den verkliga konsumtionen=47,9 procent av totalkonsumtionen.</t>
  </si>
  <si>
    <t>Utgångspunkt i beräkningen av de tre första nivåerna är totalkonsumtionen i slaktad vikt.</t>
  </si>
  <si>
    <t xml:space="preserve">Den levande vikten beräknas via Jordbruksverkets omräkningstal för nöt och övrigt kött (0,5), gris och matfågel (0,75), lamm (0,45). </t>
  </si>
  <si>
    <t>Försäljningsvikten beräknas via EU-kommissionens omräkningstal från slaktad vikt till försåld vikt för nöt (0,7), gris (0,78), lamm, fågel och övrigt kött (0,88).</t>
  </si>
  <si>
    <t xml:space="preserve">Utgångspunkt i beräkningen av de två sista nivåerna är Livsmedelverkets matvaneundersökning 2010 för tillagad vikt, ett snitt för vuxna män och kvinnor (18-80 år). </t>
  </si>
  <si>
    <t>Det vi spetsade på gaffeln i tillagad vikt 2010 var 40,3 kg uppdelat på 32,5 kg rött kött och korv samt 7,8 kg kyckling.</t>
  </si>
  <si>
    <t>Livsmedelsverket räknar upp denna vikt till 50-55 kg kött i rå vikt totalt per person och år, uppjustering sker både för vätskeförlust och annat bortfall mellan tillagning och konsumtion samt för underrapportering.</t>
  </si>
  <si>
    <t xml:space="preserve">Fördelningen av vår konsumtion i rå vikt/tillagad vikt 2010 fördelas på de fyra grupperna rött kött utifrån den procentuella fördelningen i totalkonsumtionsledet (alltså slaktad vikt) eftersom detta är den officiella statistiknivån. </t>
  </si>
  <si>
    <r>
      <t xml:space="preserve">När talen för rå vikt och "på gaffeln" ska beräknas för ären före och efter 2010 multipliceras slaktad vikt med det aktuella schablontalet för omräkning till rå vikt </t>
    </r>
    <r>
      <rPr>
        <i/>
        <sz val="10.5"/>
        <color rgb="FF000000"/>
        <rFont val="Arial"/>
        <family val="2"/>
        <scheme val="minor"/>
      </rPr>
      <t xml:space="preserve">(62,4% för rött kött och 55,2% för kyckling) </t>
    </r>
    <r>
      <rPr>
        <sz val="10.5"/>
        <color rgb="FF000000"/>
        <rFont val="Arial"/>
        <family val="2"/>
        <scheme val="minor"/>
      </rPr>
      <t xml:space="preserve">och "på gaffeln" </t>
    </r>
    <r>
      <rPr>
        <i/>
        <sz val="10.5"/>
        <color rgb="FF000000"/>
        <rFont val="Arial"/>
        <family val="2"/>
        <scheme val="minor"/>
      </rPr>
      <t>(47,9% för rött kött och 42,4% för kyckling)</t>
    </r>
    <r>
      <rPr>
        <sz val="10.5"/>
        <color rgb="FF000000"/>
        <rFont val="Arial"/>
        <family val="2"/>
        <scheme val="minor"/>
      </rPr>
      <t>.</t>
    </r>
  </si>
  <si>
    <t>2023</t>
  </si>
  <si>
    <t xml:space="preserve">Matvaneundersökningen gjordes 2010-2011 och i den uppgav den genomsnittliga vuxna personen att hen åt 625 gram rött kött och korv per vecka. </t>
  </si>
  <si>
    <t xml:space="preserve">Totalkonsumtionen av rött kött 2010 var 67,8 kg/capita=1 304 gram/person/vecka. </t>
  </si>
  <si>
    <t xml:space="preserve">Detta genomsnitt tillämpas även på den yngre och äldre befolkningen i Sverige. </t>
  </si>
  <si>
    <t xml:space="preserve">Om vi antar att den råa vikten är 52,5 kg och fördelar det vi spetsar på gaffeln med samma procentuella tal i ledet innan blir konsumtion i rå vikt 42,3 kg rött kött och korv samt 10,2 kg kyckling. </t>
  </si>
  <si>
    <t xml:space="preserve">När en ny matvaneundersökning för vuxna publiceras så småningom görs schablontalen om. </t>
  </si>
  <si>
    <t>Matvaneundersökningen summerar allt rött kött så vi antar att det är en summering av nöt, gris, lamm och övrigt kött. För att beräkna fördelningen på dessa kategorier av det röda köttet i rå vikt samt i tillagad vikt har följande antagits:</t>
  </si>
  <si>
    <t>Teoretiskt utbyte från levande vikt till konsumerad vikt utifrån 1 kg levande vikt</t>
  </si>
  <si>
    <t>2024</t>
  </si>
  <si>
    <t xml:space="preserve">*Konsumtionen av mjölkpulver visas inte i den här tabellen, eftersom siffran blir negativ de flesta år på grund av stora och varierande lagernivåer.  </t>
  </si>
  <si>
    <t xml:space="preserve">I beräkningen antas att det tidigare kostrådet som lanserades 2015, på 500 gram per person och år, gäller mellan 1990 och 2024. Från 2025 görs en revideringen till 350 gram. </t>
  </si>
  <si>
    <t>Skillnaden kan bero både på felaktig rapportering i enkäterna och på det försvinner mer från en kyckling mellan slaktad vikt och slutkonsumtion än vad det gör för för övriga köttslag.</t>
  </si>
  <si>
    <t xml:space="preserve">Att schablontalen är olika för kyckling och rött kött beror på att de utgår från förhållandet mellan matvaneunderökningens resultat och slaktad vikt.  </t>
  </si>
  <si>
    <t xml:space="preserve">Kyckling säljs t.ex. oftare med ben än vad nöt och gris gör, å andra sidan är utbytet mellan levande vikt och slaktad vikt betydligt högre för en kyckling än för ett nötkreatur. </t>
  </si>
  <si>
    <r>
      <t xml:space="preserve">Det procentuella förhållandet 2010 mellan rå vikt och slaktad vikt </t>
    </r>
    <r>
      <rPr>
        <i/>
        <sz val="10.5"/>
        <color rgb="FF000000"/>
        <rFont val="Arial"/>
        <family val="2"/>
        <scheme val="minor"/>
      </rPr>
      <t xml:space="preserve">(62,4% för rött kött och 55,2% för kyckling) </t>
    </r>
    <r>
      <rPr>
        <sz val="10.5"/>
        <color rgb="FF000000"/>
        <rFont val="Arial"/>
        <family val="2"/>
        <scheme val="minor"/>
      </rPr>
      <t xml:space="preserve">samt det procentuella förhållandet 2010 mellan "på gaffeln" och slaktad vikt </t>
    </r>
    <r>
      <rPr>
        <i/>
        <sz val="10.5"/>
        <color rgb="FF000000"/>
        <rFont val="Arial"/>
        <family val="2"/>
        <scheme val="minor"/>
      </rPr>
      <t>(47,9% för rött kött och 42,4% för kyckling)</t>
    </r>
    <r>
      <rPr>
        <sz val="10.5"/>
        <color rgb="FF000000"/>
        <rFont val="Arial"/>
        <family val="2"/>
        <scheme val="minor"/>
      </rPr>
      <t xml:space="preserve"> antas gälla även andra år, vilket innebär att konsumtionen i rå vikt och på gaffeln kan översättas från slaktad vikt även bakåt och framåt i tiden. </t>
    </r>
  </si>
  <si>
    <t xml:space="preserve">På så vis följer verklig konsumtion med i utvecklingen av de årliga siffrorna för slaktad vikt. </t>
  </si>
  <si>
    <t xml:space="preserve">Observera! Den 28 april 2025 lanserades nya kostråd som bland annat innebar en justering av rekommendationen för rött kött och charkprodukter från 500 till 350 gram  per person och vecka. Nivån för kostrådet kommer således att sänkas i vår graf när den uppdateras med siffror för 2025. </t>
  </si>
  <si>
    <t>Med utgångspunkt i 2010 års förhållande mellan totalkonsumtion och konsumtion "på gaffeln" av nöt, gris, lamm och övrigt kött kan man räkna fram ett teoretiskt förhållande mellan konsumtion och kostråd för rött kött både bakåt och framåt i tiden. Följande utgångspunkter gäller:</t>
  </si>
  <si>
    <t>2025/2024</t>
  </si>
  <si>
    <t>2025</t>
  </si>
  <si>
    <t xml:space="preserve">Vår konsumtion av färska ägg utgör de flesta år mellan 80-85 procent av den totala konsumtionen av ägg. Resterande ägg används som ingrediens i olika livsmedel. </t>
  </si>
  <si>
    <t>Livsmedelsverkets gällande kostråd</t>
  </si>
  <si>
    <t>Beräkning av kedjan levande djur - konsumtion utifrån vår totalkonsumtion 2025, kg/capita</t>
  </si>
  <si>
    <t xml:space="preserve">Livsmedelsverkets kostråd från 2025 innehåller en rekommendation att inte äta mer än 350 gram rött kött och charkprodukter per vecka, mellan 2015 och 2024 var rekommendationen högst 500 gram per person och vecka. </t>
  </si>
  <si>
    <t>2025-Q2</t>
  </si>
  <si>
    <t>2026-Q2</t>
  </si>
  <si>
    <t>2025Q2/2026Q2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</si>
</sst>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000000"/>
  </numFmts>
  <fonts count="28" x14ac:knownFonts="1">
    <font>
      <sz val="11"/>
      <color theme="1"/>
      <name val="Arial"/>
      <family val="2"/>
      <scheme val="minor"/>
    </font>
    <font>
      <sz val="11"/>
      <color theme="1"/>
      <name val="Arial"/>
      <family val="2"/>
      <scheme val="minor"/>
    </font>
    <font>
      <b/>
      <sz val="14"/>
      <color theme="1"/>
      <name val="Arial"/>
      <family val="2"/>
      <scheme val="major"/>
    </font>
    <font>
      <sz val="11"/>
      <color theme="1"/>
      <name val="Arial"/>
      <family val="2"/>
      <scheme val="major"/>
    </font>
    <font>
      <i/>
      <sz val="11"/>
      <color theme="1"/>
      <name val="Arial"/>
      <family val="2"/>
      <scheme val="major"/>
    </font>
    <font>
      <b/>
      <sz val="12"/>
      <name val="Arial"/>
      <family val="2"/>
      <scheme val="major"/>
    </font>
    <font>
      <b/>
      <i/>
      <sz val="12"/>
      <name val="Arial"/>
      <family val="2"/>
      <scheme val="major"/>
    </font>
    <font>
      <b/>
      <sz val="11"/>
      <color theme="1"/>
      <name val="Arial"/>
      <family val="2"/>
      <scheme val="major"/>
    </font>
    <font>
      <b/>
      <sz val="10"/>
      <name val="Arial"/>
      <family val="2"/>
      <scheme val="major"/>
    </font>
    <font>
      <sz val="12"/>
      <name val="Arial"/>
      <family val="2"/>
      <scheme val="major"/>
    </font>
    <font>
      <sz val="12"/>
      <color theme="1"/>
      <name val="Arial"/>
      <family val="2"/>
      <scheme val="major"/>
    </font>
    <font>
      <i/>
      <sz val="12"/>
      <color theme="1"/>
      <name val="Arial"/>
      <family val="2"/>
      <scheme val="major"/>
    </font>
    <font>
      <b/>
      <sz val="12"/>
      <color theme="1"/>
      <name val="Arial"/>
      <family val="2"/>
      <scheme val="major"/>
    </font>
    <font>
      <i/>
      <sz val="12"/>
      <name val="Arial"/>
      <family val="2"/>
      <scheme val="major"/>
    </font>
    <font>
      <i/>
      <sz val="10"/>
      <name val="Arial"/>
      <family val="2"/>
      <scheme val="major"/>
    </font>
    <font>
      <sz val="10"/>
      <name val="Arial"/>
      <family val="2"/>
      <scheme val="major"/>
    </font>
    <font>
      <sz val="11"/>
      <name val="Arial"/>
      <family val="2"/>
      <scheme val="major"/>
    </font>
    <font>
      <b/>
      <sz val="11"/>
      <name val="Arial"/>
      <family val="2"/>
      <scheme val="major"/>
    </font>
    <font>
      <b/>
      <sz val="13"/>
      <color theme="1"/>
      <name val="Arial"/>
      <family val="2"/>
      <scheme val="major"/>
    </font>
    <font>
      <b/>
      <i/>
      <sz val="12"/>
      <color theme="1"/>
      <name val="Arial"/>
      <family val="2"/>
      <scheme val="major"/>
    </font>
    <font>
      <b/>
      <sz val="10.5"/>
      <color rgb="FF000000"/>
      <name val="Arial"/>
      <family val="2"/>
      <scheme val="minor"/>
    </font>
    <font>
      <sz val="10.5"/>
      <color rgb="FF000000"/>
      <name val="Arial"/>
      <family val="2"/>
      <scheme val="minor"/>
    </font>
    <font>
      <i/>
      <sz val="10.5"/>
      <color rgb="FF000000"/>
      <name val="Arial"/>
      <family val="2"/>
      <scheme val="minor"/>
    </font>
    <font>
      <b/>
      <i/>
      <sz val="10.5"/>
      <color rgb="FF000000"/>
      <name val="Arial"/>
      <family val="2"/>
      <scheme val="minor"/>
    </font>
    <font>
      <b/>
      <i/>
      <sz val="10"/>
      <color theme="1"/>
      <name val="Arial"/>
      <family val="2"/>
      <scheme val="major"/>
    </font>
    <font>
      <sz val="10.5"/>
      <color theme="1"/>
      <name val="Arial"/>
      <family val="2"/>
      <scheme val="major"/>
    </font>
    <font>
      <sz val="8"/>
      <name val="Arial"/>
      <family val="2"/>
      <scheme val="minor"/>
    </font>
    <font>
      <sz val="12"/>
      <color rgb="FF000000"/>
      <name val="Arial"/>
      <family val="2"/>
    </font>
  </fonts>
  <fills count="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rgb="FFEBF8CB"/>
        <bgColor indexed="64"/>
      </patternFill>
    </fill>
    <fill>
      <patternFill patternType="solid">
        <fgColor theme="0"/>
        <bgColor theme="4" tint="0.79998168889431442"/>
      </patternFill>
    </fill>
  </fills>
  <borders count="13">
    <border>
      <left/>
      <right/>
      <top/>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rgb="FFC5EA64"/>
      </bottom>
      <diagonal/>
    </border>
    <border>
      <left/>
      <right style="medium">
        <color rgb="FFC5EA64"/>
      </right>
      <top/>
      <bottom style="medium">
        <color rgb="FFC5EA64"/>
      </bottom>
      <diagonal/>
    </border>
  </borders>
  <cellStyleXfs count="2">
    <xf numFmtId="0" fontId="0" fillId="0" borderId="0"/>
    <xf numFmtId="9" fontId="1" fillId="0" borderId="0" applyFont="0" applyFill="0" applyBorder="0" applyAlignment="0" applyProtection="0"/>
  </cellStyleXfs>
  <cellXfs count="102">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0" xfId="0" applyFont="1" applyAlignment="1">
      <alignment horizontal="left"/>
    </xf>
    <xf numFmtId="0" fontId="7" fillId="0" borderId="0" xfId="0" applyFont="1"/>
    <xf numFmtId="0" fontId="8" fillId="0" borderId="0" xfId="0" applyFont="1"/>
    <xf numFmtId="0" fontId="9" fillId="0" borderId="0" xfId="0" applyFont="1" applyAlignment="1" applyProtection="1">
      <alignment horizontal="left"/>
      <protection locked="0"/>
    </xf>
    <xf numFmtId="164" fontId="10" fillId="0" borderId="0" xfId="0" applyNumberFormat="1" applyFont="1" applyAlignment="1" applyProtection="1">
      <alignment horizontal="right"/>
      <protection locked="0"/>
    </xf>
    <xf numFmtId="164" fontId="9" fillId="0" borderId="0" xfId="0" applyNumberFormat="1" applyFont="1"/>
    <xf numFmtId="164" fontId="10" fillId="0" borderId="0" xfId="0" applyNumberFormat="1" applyFont="1"/>
    <xf numFmtId="165" fontId="11" fillId="0" borderId="0" xfId="1" applyNumberFormat="1" applyFont="1"/>
    <xf numFmtId="164" fontId="3" fillId="0" borderId="0" xfId="0" applyNumberFormat="1" applyFont="1"/>
    <xf numFmtId="0" fontId="5" fillId="0" borderId="0" xfId="0" applyFont="1" applyAlignment="1" applyProtection="1">
      <alignment horizontal="left"/>
      <protection locked="0"/>
    </xf>
    <xf numFmtId="164" fontId="12" fillId="0" borderId="0" xfId="0" applyNumberFormat="1" applyFont="1"/>
    <xf numFmtId="164" fontId="7" fillId="0" borderId="0" xfId="0" applyNumberFormat="1" applyFont="1"/>
    <xf numFmtId="0" fontId="13" fillId="0" borderId="0" xfId="0" applyFont="1" applyAlignment="1" applyProtection="1">
      <alignment horizontal="left"/>
      <protection locked="0"/>
    </xf>
    <xf numFmtId="164" fontId="11" fillId="0" borderId="0" xfId="0" applyNumberFormat="1" applyFont="1"/>
    <xf numFmtId="0" fontId="14" fillId="0" borderId="0" xfId="0" applyFont="1" applyAlignment="1" applyProtection="1">
      <alignment horizontal="left"/>
      <protection locked="0"/>
    </xf>
    <xf numFmtId="1" fontId="4" fillId="0" borderId="0" xfId="0" applyNumberFormat="1" applyFont="1"/>
    <xf numFmtId="165" fontId="4" fillId="0" borderId="0" xfId="1" applyNumberFormat="1" applyFont="1"/>
    <xf numFmtId="0" fontId="5" fillId="2" borderId="1" xfId="0" applyFont="1" applyFill="1" applyBorder="1" applyAlignment="1">
      <alignment horizontal="left"/>
    </xf>
    <xf numFmtId="0" fontId="5" fillId="2" borderId="0" xfId="0" applyFont="1" applyFill="1" applyAlignment="1">
      <alignment horizontal="left"/>
    </xf>
    <xf numFmtId="164" fontId="9" fillId="0" borderId="0" xfId="0" applyNumberFormat="1" applyFont="1" applyAlignment="1" applyProtection="1">
      <alignment horizontal="right"/>
      <protection locked="0"/>
    </xf>
    <xf numFmtId="0" fontId="15" fillId="0" borderId="0" xfId="0" applyFont="1" applyAlignment="1" applyProtection="1">
      <alignment horizontal="left"/>
      <protection locked="0"/>
    </xf>
    <xf numFmtId="164" fontId="3" fillId="0" borderId="0" xfId="0" applyNumberFormat="1" applyFont="1" applyAlignment="1" applyProtection="1">
      <alignment horizontal="right"/>
      <protection locked="0"/>
    </xf>
    <xf numFmtId="0" fontId="3" fillId="0" borderId="0" xfId="0" applyFont="1" applyAlignment="1" applyProtection="1">
      <alignment horizontal="right"/>
      <protection locked="0"/>
    </xf>
    <xf numFmtId="9" fontId="3" fillId="0" borderId="0" xfId="1" applyFont="1"/>
    <xf numFmtId="3" fontId="3" fillId="0" borderId="0" xfId="0" applyNumberFormat="1" applyFont="1"/>
    <xf numFmtId="9" fontId="7" fillId="0" borderId="0" xfId="1" applyFont="1"/>
    <xf numFmtId="166" fontId="3" fillId="0" borderId="0" xfId="0" applyNumberFormat="1" applyFont="1"/>
    <xf numFmtId="3" fontId="7" fillId="0" borderId="0" xfId="0" applyNumberFormat="1" applyFont="1"/>
    <xf numFmtId="167" fontId="3" fillId="0" borderId="0" xfId="0" applyNumberFormat="1" applyFont="1"/>
    <xf numFmtId="1" fontId="7" fillId="0" borderId="0" xfId="0" applyNumberFormat="1" applyFont="1"/>
    <xf numFmtId="1" fontId="3" fillId="0" borderId="0" xfId="0" applyNumberFormat="1" applyFont="1"/>
    <xf numFmtId="164" fontId="8" fillId="0" borderId="0" xfId="0" applyNumberFormat="1" applyFont="1"/>
    <xf numFmtId="167" fontId="8" fillId="0" borderId="0" xfId="0" applyNumberFormat="1" applyFont="1"/>
    <xf numFmtId="1" fontId="8" fillId="0" borderId="0" xfId="0" applyNumberFormat="1" applyFont="1"/>
    <xf numFmtId="0" fontId="3" fillId="0" borderId="0" xfId="0" applyFont="1" applyAlignment="1">
      <alignment horizontal="center"/>
    </xf>
    <xf numFmtId="0" fontId="15" fillId="0" borderId="0" xfId="0" applyFont="1"/>
    <xf numFmtId="0" fontId="16" fillId="0" borderId="0" xfId="0" applyFont="1" applyAlignment="1">
      <alignment horizontal="left"/>
    </xf>
    <xf numFmtId="0" fontId="17" fillId="0" borderId="0" xfId="0" applyFont="1" applyAlignment="1">
      <alignment horizontal="left"/>
    </xf>
    <xf numFmtId="164" fontId="3" fillId="0" borderId="0" xfId="0" applyNumberFormat="1" applyFont="1" applyAlignment="1">
      <alignment horizontal="center"/>
    </xf>
    <xf numFmtId="164" fontId="16" fillId="0" borderId="0" xfId="0" applyNumberFormat="1" applyFont="1" applyAlignment="1">
      <alignment horizontal="center"/>
    </xf>
    <xf numFmtId="0" fontId="18" fillId="0" borderId="0" xfId="0" applyFont="1"/>
    <xf numFmtId="0" fontId="10" fillId="0" borderId="0" xfId="0" applyFont="1"/>
    <xf numFmtId="0" fontId="19" fillId="0" borderId="0" xfId="0" applyFont="1"/>
    <xf numFmtId="0" fontId="5" fillId="0" borderId="0" xfId="0" applyFont="1" applyAlignment="1">
      <alignment horizontal="center"/>
    </xf>
    <xf numFmtId="0" fontId="9" fillId="0" borderId="0" xfId="0" applyFont="1" applyAlignment="1">
      <alignment horizontal="center"/>
    </xf>
    <xf numFmtId="1" fontId="10" fillId="0" borderId="0" xfId="0" applyNumberFormat="1" applyFont="1"/>
    <xf numFmtId="0" fontId="12" fillId="0" borderId="0" xfId="0" applyFont="1"/>
    <xf numFmtId="1" fontId="12" fillId="0" borderId="0" xfId="0" applyNumberFormat="1" applyFont="1"/>
    <xf numFmtId="0" fontId="11" fillId="0" borderId="0" xfId="0" applyFont="1"/>
    <xf numFmtId="9" fontId="10" fillId="0" borderId="0" xfId="1" applyFont="1"/>
    <xf numFmtId="0" fontId="5" fillId="0" borderId="0" xfId="0" applyFont="1" applyAlignment="1">
      <alignment horizontal="left" wrapText="1"/>
    </xf>
    <xf numFmtId="164" fontId="10" fillId="0" borderId="0" xfId="0" applyNumberFormat="1" applyFont="1" applyAlignment="1">
      <alignment horizontal="center"/>
    </xf>
    <xf numFmtId="0" fontId="10" fillId="0" borderId="0" xfId="0" applyFont="1" applyAlignment="1">
      <alignment horizontal="center"/>
    </xf>
    <xf numFmtId="164" fontId="11" fillId="0" borderId="0" xfId="0" applyNumberFormat="1" applyFont="1" applyAlignment="1">
      <alignment horizontal="center"/>
    </xf>
    <xf numFmtId="0" fontId="11" fillId="0" borderId="0" xfId="0" applyFont="1" applyAlignment="1">
      <alignment horizontal="left"/>
    </xf>
    <xf numFmtId="0" fontId="9" fillId="0" borderId="0" xfId="0" applyFont="1"/>
    <xf numFmtId="0" fontId="11" fillId="0" borderId="0" xfId="0" applyFont="1" applyAlignment="1">
      <alignment horizontal="center" wrapText="1"/>
    </xf>
    <xf numFmtId="165" fontId="11" fillId="0" borderId="0" xfId="1" applyNumberFormat="1" applyFont="1" applyBorder="1" applyAlignment="1">
      <alignment horizontal="center"/>
    </xf>
    <xf numFmtId="165" fontId="11" fillId="0" borderId="0" xfId="1" applyNumberFormat="1" applyFont="1" applyAlignment="1">
      <alignment horizontal="center"/>
    </xf>
    <xf numFmtId="9" fontId="10" fillId="0" borderId="0" xfId="1" applyFont="1" applyFill="1" applyAlignment="1">
      <alignment horizontal="center"/>
    </xf>
    <xf numFmtId="0" fontId="12" fillId="0" borderId="0" xfId="0" applyFont="1" applyAlignment="1">
      <alignment horizontal="center"/>
    </xf>
    <xf numFmtId="0" fontId="12" fillId="0" borderId="0" xfId="0" applyFont="1" applyAlignment="1">
      <alignment horizontal="center" wrapText="1"/>
    </xf>
    <xf numFmtId="2" fontId="10" fillId="0" borderId="0" xfId="0" applyNumberFormat="1" applyFont="1" applyAlignment="1">
      <alignment horizontal="center"/>
    </xf>
    <xf numFmtId="0" fontId="20" fillId="0" borderId="0" xfId="0" applyFont="1"/>
    <xf numFmtId="0" fontId="21" fillId="0" borderId="0" xfId="0" applyFont="1"/>
    <xf numFmtId="0" fontId="23" fillId="0" borderId="0" xfId="0" applyFont="1"/>
    <xf numFmtId="0" fontId="6" fillId="2" borderId="3" xfId="0" applyFont="1" applyFill="1" applyBorder="1" applyAlignment="1">
      <alignment horizontal="center"/>
    </xf>
    <xf numFmtId="2" fontId="9" fillId="0" borderId="0" xfId="0" applyNumberFormat="1" applyFont="1"/>
    <xf numFmtId="165" fontId="10" fillId="0" borderId="0" xfId="1" applyNumberFormat="1" applyFont="1" applyBorder="1" applyAlignment="1">
      <alignment horizontal="center"/>
    </xf>
    <xf numFmtId="165" fontId="10" fillId="0" borderId="0" xfId="1" applyNumberFormat="1" applyFont="1" applyAlignment="1">
      <alignment horizontal="center"/>
    </xf>
    <xf numFmtId="0" fontId="11" fillId="4" borderId="4" xfId="0" applyFont="1" applyFill="1" applyBorder="1"/>
    <xf numFmtId="165" fontId="11" fillId="4" borderId="5" xfId="1" applyNumberFormat="1" applyFont="1" applyFill="1" applyBorder="1" applyAlignment="1">
      <alignment horizontal="center"/>
    </xf>
    <xf numFmtId="165" fontId="11" fillId="4" borderId="6" xfId="1" applyNumberFormat="1" applyFont="1" applyFill="1" applyBorder="1" applyAlignment="1">
      <alignment horizontal="center"/>
    </xf>
    <xf numFmtId="0" fontId="11" fillId="4" borderId="7" xfId="0" applyFont="1" applyFill="1" applyBorder="1"/>
    <xf numFmtId="165" fontId="11" fillId="4" borderId="8" xfId="1" applyNumberFormat="1" applyFont="1" applyFill="1" applyBorder="1" applyAlignment="1">
      <alignment horizontal="center"/>
    </xf>
    <xf numFmtId="165" fontId="11" fillId="4" borderId="9" xfId="1" applyNumberFormat="1" applyFont="1" applyFill="1" applyBorder="1" applyAlignment="1">
      <alignment horizontal="center"/>
    </xf>
    <xf numFmtId="0" fontId="10" fillId="0" borderId="0" xfId="0" applyFont="1" applyAlignment="1">
      <alignment horizontal="center" wrapText="1"/>
    </xf>
    <xf numFmtId="2" fontId="0" fillId="0" borderId="0" xfId="0" applyNumberFormat="1"/>
    <xf numFmtId="165" fontId="3" fillId="0" borderId="0" xfId="1" applyNumberFormat="1" applyFont="1"/>
    <xf numFmtId="2" fontId="10" fillId="0" borderId="0" xfId="0" applyNumberFormat="1" applyFont="1"/>
    <xf numFmtId="165" fontId="11" fillId="3" borderId="3" xfId="1" applyNumberFormat="1" applyFont="1" applyFill="1" applyBorder="1" applyAlignment="1">
      <alignment horizontal="center"/>
    </xf>
    <xf numFmtId="2" fontId="10" fillId="0" borderId="0" xfId="0" applyNumberFormat="1" applyFont="1" applyAlignment="1" applyProtection="1">
      <alignment horizontal="right"/>
      <protection locked="0"/>
    </xf>
    <xf numFmtId="164" fontId="3" fillId="0" borderId="0" xfId="1" applyNumberFormat="1" applyFont="1" applyAlignment="1">
      <alignment horizontal="center"/>
    </xf>
    <xf numFmtId="165" fontId="3" fillId="0" borderId="0" xfId="1" applyNumberFormat="1" applyFont="1" applyAlignment="1">
      <alignment horizontal="center"/>
    </xf>
    <xf numFmtId="0" fontId="3" fillId="0" borderId="2" xfId="0" applyFont="1" applyBorder="1"/>
    <xf numFmtId="0" fontId="5" fillId="0" borderId="10" xfId="0" applyFont="1" applyBorder="1" applyAlignment="1">
      <alignment horizontal="left"/>
    </xf>
    <xf numFmtId="165" fontId="11" fillId="0" borderId="0" xfId="1" applyNumberFormat="1" applyFont="1" applyBorder="1"/>
    <xf numFmtId="0" fontId="24" fillId="0" borderId="0" xfId="0" applyFont="1"/>
    <xf numFmtId="0" fontId="25" fillId="0" borderId="0" xfId="0" applyFont="1"/>
    <xf numFmtId="0" fontId="27" fillId="5" borderId="11" xfId="0" applyFont="1" applyFill="1" applyBorder="1" applyAlignment="1">
      <alignment horizontal="right" vertical="center"/>
    </xf>
    <xf numFmtId="0" fontId="27" fillId="5" borderId="12" xfId="0" applyFont="1" applyFill="1" applyBorder="1" applyAlignment="1">
      <alignment horizontal="right" vertical="center"/>
    </xf>
    <xf numFmtId="0" fontId="27" fillId="0" borderId="11" xfId="0" applyFont="1" applyBorder="1" applyAlignment="1">
      <alignment horizontal="right" vertical="center"/>
    </xf>
    <xf numFmtId="0" fontId="27" fillId="0" borderId="12" xfId="0" applyFont="1" applyBorder="1" applyAlignment="1">
      <alignment horizontal="right" vertical="center"/>
    </xf>
    <xf numFmtId="2" fontId="5" fillId="0" borderId="0" xfId="0" applyNumberFormat="1" applyFont="1"/>
    <xf numFmtId="164" fontId="11" fillId="0" borderId="0" xfId="1" applyNumberFormat="1" applyFont="1"/>
    <xf numFmtId="165" fontId="11" fillId="6" borderId="3" xfId="1" applyNumberFormat="1" applyFont="1" applyFill="1" applyBorder="1" applyAlignment="1">
      <alignment horizontal="center"/>
    </xf>
    <xf numFmtId="2" fontId="12" fillId="0" borderId="0" xfId="0" applyNumberFormat="1" applyFont="1"/>
  </cellXfs>
  <cellStyles count="2">
    <cellStyle name="Normal" xfId="0" builtinId="0"/>
    <cellStyle name="Procent" xfId="1" builtinId="5"/>
  </cellStyles>
  <dxfs count="271">
    <dxf>
      <font>
        <b val="0"/>
        <i val="0"/>
        <strike val="0"/>
        <condense val="0"/>
        <extend val="0"/>
        <outline val="0"/>
        <shadow val="0"/>
        <u val="none"/>
        <vertAlign val="baseline"/>
        <sz val="12"/>
        <color theme="1"/>
        <name val="Arial"/>
        <family val="2"/>
        <scheme val="maj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2" formatCode="0.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major"/>
      </font>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major"/>
      </font>
      <alignment horizontal="left"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major"/>
      </font>
      <alignment horizontal="center" vertical="bottom" textRotation="0" wrapText="0" indent="0" justifyLastLine="0" shrinkToFit="0" readingOrder="0"/>
    </dxf>
    <dxf>
      <font>
        <b/>
        <i val="0"/>
        <strike val="0"/>
        <condense val="0"/>
        <extend val="0"/>
        <outline val="0"/>
        <shadow val="0"/>
        <u val="none"/>
        <vertAlign val="baseline"/>
        <sz val="12"/>
        <color auto="1"/>
        <name val="Arial"/>
        <family val="2"/>
        <scheme val="major"/>
      </font>
      <alignment horizontal="center" vertical="bottom" textRotation="0" wrapText="0" indent="0" justifyLastLine="0" shrinkToFit="0" readingOrder="0"/>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border outline="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major"/>
      </font>
    </dxf>
    <dxf>
      <font>
        <b/>
        <i val="0"/>
        <strike val="0"/>
        <condense val="0"/>
        <extend val="0"/>
        <outline val="0"/>
        <shadow val="0"/>
        <u val="none"/>
        <vertAlign val="baseline"/>
        <sz val="12"/>
        <color auto="1"/>
        <name val="Arial"/>
        <family val="2"/>
        <scheme val="major"/>
      </font>
      <alignment horizontal="left" vertical="bottom" textRotation="0" wrapText="0" indent="0" justifyLastLine="0" shrinkToFit="0" readingOrder="0"/>
    </dxf>
    <dxf>
      <font>
        <strike val="0"/>
        <outline val="0"/>
        <shadow val="0"/>
        <u val="none"/>
        <vertAlign val="baseline"/>
        <name val="Arial"/>
        <family val="2"/>
        <scheme val="major"/>
      </font>
    </dxf>
    <dxf>
      <font>
        <b val="0"/>
        <i val="0"/>
        <strike val="0"/>
        <condense val="0"/>
        <extend val="0"/>
        <outline val="0"/>
        <shadow val="0"/>
        <u val="none"/>
        <vertAlign val="baseline"/>
        <sz val="12"/>
        <color theme="1"/>
        <name val="Arial"/>
        <family val="2"/>
        <scheme val="major"/>
      </font>
      <numFmt numFmtId="164" formatCode="0.0"/>
      <alignment horizontal="center" vertical="bottom" textRotation="0" wrapText="0" indent="0" justifyLastLine="0" shrinkToFit="0" readingOrder="0"/>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border outline="0">
        <left style="medium">
          <color indexed="64"/>
        </left>
        <right style="medium">
          <color indexed="64"/>
        </right>
        <top style="medium">
          <color indexed="64"/>
        </top>
        <bottom style="medium">
          <color indexed="64"/>
        </bottom>
      </border>
    </dxf>
    <dxf>
      <font>
        <strike val="0"/>
        <outline val="0"/>
        <shadow val="0"/>
        <u val="none"/>
        <vertAlign val="baseline"/>
        <name val="Arial"/>
        <family val="2"/>
        <scheme val="major"/>
      </font>
    </dxf>
    <dxf>
      <font>
        <b/>
        <i val="0"/>
        <strike val="0"/>
        <condense val="0"/>
        <extend val="0"/>
        <outline val="0"/>
        <shadow val="0"/>
        <u val="none"/>
        <vertAlign val="baseline"/>
        <sz val="12"/>
        <color auto="1"/>
        <name val="Arial"/>
        <family val="2"/>
        <scheme val="major"/>
      </font>
      <alignment horizontal="center"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numFmt numFmtId="1" formatCode="0"/>
    </dxf>
    <dxf>
      <font>
        <b val="0"/>
        <i val="0"/>
        <strike val="0"/>
        <condense val="0"/>
        <extend val="0"/>
        <outline val="0"/>
        <shadow val="0"/>
        <u val="none"/>
        <vertAlign val="baseline"/>
        <sz val="12"/>
        <color theme="1"/>
        <name val="Arial"/>
        <family val="2"/>
        <scheme val="major"/>
      </font>
    </dxf>
    <dxf>
      <font>
        <b val="0"/>
        <i val="0"/>
        <strike val="0"/>
        <condense val="0"/>
        <extend val="0"/>
        <outline val="0"/>
        <shadow val="0"/>
        <u val="none"/>
        <vertAlign val="baseline"/>
        <sz val="12"/>
        <color theme="1"/>
        <name val="Arial"/>
        <family val="2"/>
        <scheme val="major"/>
      </font>
    </dxf>
    <dxf>
      <font>
        <b/>
        <i val="0"/>
        <strike val="0"/>
        <condense val="0"/>
        <extend val="0"/>
        <outline val="0"/>
        <shadow val="0"/>
        <u val="none"/>
        <vertAlign val="baseline"/>
        <sz val="12"/>
        <color auto="1"/>
        <name val="Arial"/>
        <family val="2"/>
        <scheme val="major"/>
      </font>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strike val="0"/>
        <outline val="0"/>
        <shadow val="0"/>
        <u val="none"/>
        <vertAlign val="baseline"/>
        <name val="Arial"/>
        <family val="2"/>
        <scheme val="major"/>
      </font>
    </dxf>
    <dxf>
      <font>
        <b val="0"/>
        <i val="0"/>
        <strike val="0"/>
        <condense val="0"/>
        <extend val="0"/>
        <outline val="0"/>
        <shadow val="0"/>
        <u val="none"/>
        <vertAlign val="baseline"/>
        <sz val="12"/>
        <color auto="1"/>
        <name val="Arial"/>
        <family val="2"/>
        <scheme val="major"/>
      </font>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theme="1"/>
        <name val="Arial"/>
        <family val="2"/>
        <scheme val="major"/>
      </font>
    </dxf>
    <dxf>
      <font>
        <b/>
        <i val="0"/>
        <strike val="0"/>
        <condense val="0"/>
        <extend val="0"/>
        <outline val="0"/>
        <shadow val="0"/>
        <u val="none"/>
        <vertAlign val="baseline"/>
        <sz val="12"/>
        <color auto="1"/>
        <name val="Arial"/>
        <family val="2"/>
        <scheme val="major"/>
      </font>
    </dxf>
    <dxf>
      <font>
        <b val="0"/>
        <i val="0"/>
        <strike val="0"/>
        <condense val="0"/>
        <extend val="0"/>
        <outline val="0"/>
        <shadow val="0"/>
        <u val="none"/>
        <vertAlign val="baseline"/>
        <sz val="11"/>
        <color theme="1"/>
        <name val="Arial"/>
        <family val="2"/>
        <scheme val="major"/>
      </font>
    </dxf>
    <dxf>
      <font>
        <b val="0"/>
        <i val="0"/>
        <strike val="0"/>
        <condense val="0"/>
        <extend val="0"/>
        <outline val="0"/>
        <shadow val="0"/>
        <u val="none"/>
        <vertAlign val="baseline"/>
        <sz val="11"/>
        <color theme="1"/>
        <name val="Arial"/>
        <family val="2"/>
        <scheme val="maj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strike val="0"/>
        <condense val="0"/>
        <extend val="0"/>
        <outline val="0"/>
        <shadow val="0"/>
        <u val="none"/>
        <vertAlign val="baseline"/>
        <sz val="11"/>
        <color theme="1"/>
        <name val="Arial"/>
        <family val="2"/>
        <scheme val="major"/>
      </font>
      <numFmt numFmtId="165"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auto="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4" formatCode="0.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dxf>
    <dxf>
      <font>
        <b val="0"/>
        <i val="0"/>
        <strike val="0"/>
        <condense val="0"/>
        <extend val="0"/>
        <outline val="0"/>
        <shadow val="0"/>
        <u val="none"/>
        <vertAlign val="baseline"/>
        <sz val="11"/>
        <color theme="1"/>
        <name val="Arial"/>
        <family val="2"/>
        <scheme val="major"/>
      </font>
    </dxf>
    <dxf>
      <font>
        <b/>
        <i val="0"/>
        <strike val="0"/>
        <condense val="0"/>
        <extend val="0"/>
        <outline val="0"/>
        <shadow val="0"/>
        <u val="none"/>
        <vertAlign val="baseline"/>
        <sz val="11"/>
        <color auto="1"/>
        <name val="Arial"/>
        <family val="2"/>
        <scheme val="major"/>
      </font>
      <alignment horizontal="left"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5" formatCode="0.0%"/>
    </dxf>
    <dxf>
      <font>
        <b val="0"/>
        <i val="0"/>
        <strike val="0"/>
        <condense val="0"/>
        <extend val="0"/>
        <outline val="0"/>
        <shadow val="0"/>
        <u val="none"/>
        <vertAlign val="baseline"/>
        <sz val="11"/>
        <color theme="1"/>
        <name val="Arial"/>
        <family val="2"/>
        <scheme val="major"/>
      </font>
      <numFmt numFmtId="165" formatCode="0.0%"/>
    </dxf>
    <dxf>
      <font>
        <b val="0"/>
        <i/>
        <strike val="0"/>
        <condense val="0"/>
        <extend val="0"/>
        <outline val="0"/>
        <shadow val="0"/>
        <u val="none"/>
        <vertAlign val="baseline"/>
        <sz val="11"/>
        <color theme="1"/>
        <name val="Arial"/>
        <family val="2"/>
        <scheme val="major"/>
      </font>
      <numFmt numFmtId="3" formatCode="#,##0"/>
    </dxf>
    <dxf>
      <font>
        <b val="0"/>
        <i val="0"/>
        <strike val="0"/>
        <condense val="0"/>
        <extend val="0"/>
        <outline val="0"/>
        <shadow val="0"/>
        <u val="none"/>
        <vertAlign val="baseline"/>
        <sz val="11"/>
        <color theme="1"/>
        <name val="Arial"/>
        <family val="2"/>
        <scheme val="major"/>
      </font>
      <numFmt numFmtId="166" formatCode="#,##0.0"/>
    </dxf>
    <dxf>
      <font>
        <b val="0"/>
        <i/>
        <strike val="0"/>
        <condense val="0"/>
        <extend val="0"/>
        <outline val="0"/>
        <shadow val="0"/>
        <u val="none"/>
        <vertAlign val="baseline"/>
        <sz val="11"/>
        <color theme="1"/>
        <name val="Arial"/>
        <family val="2"/>
        <scheme val="major"/>
      </font>
      <numFmt numFmtId="13" formatCode="0%"/>
      <alignment horizontal="center" vertical="bottom" textRotation="0" wrapText="0" indent="0" justifyLastLine="0" shrinkToFit="0" readingOrder="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numFmt numFmtId="166" formatCode="#,##0.0"/>
    </dxf>
    <dxf>
      <font>
        <b val="0"/>
        <i val="0"/>
        <strike val="0"/>
        <condense val="0"/>
        <extend val="0"/>
        <outline val="0"/>
        <shadow val="0"/>
        <u val="none"/>
        <vertAlign val="baseline"/>
        <sz val="11"/>
        <color theme="1"/>
        <name val="Arial"/>
        <family val="2"/>
        <scheme val="major"/>
      </font>
    </dxf>
    <dxf>
      <font>
        <b val="0"/>
        <i val="0"/>
        <strike val="0"/>
        <condense val="0"/>
        <extend val="0"/>
        <outline val="0"/>
        <shadow val="0"/>
        <u val="none"/>
        <vertAlign val="baseline"/>
        <sz val="11"/>
        <color theme="1"/>
        <name val="Arial"/>
        <family val="2"/>
        <scheme val="major"/>
      </font>
    </dxf>
    <dxf>
      <font>
        <b/>
        <i val="0"/>
        <strike val="0"/>
        <condense val="0"/>
        <extend val="0"/>
        <outline val="0"/>
        <shadow val="0"/>
        <u val="none"/>
        <vertAlign val="baseline"/>
        <sz val="11"/>
        <color auto="1"/>
        <name val="Arial"/>
        <family val="2"/>
        <scheme val="major"/>
      </font>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fill>
        <patternFill patternType="none">
          <fgColor indexed="64"/>
          <bgColor indexed="65"/>
        </patternFill>
      </fill>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numFmt numFmtId="164" formatCode="0.0"/>
      <alignment horizontal="righ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alignment horizontal="left" vertical="bottom"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major"/>
      </font>
    </dxf>
    <dxf>
      <font>
        <b/>
        <i val="0"/>
        <strike val="0"/>
        <condense val="0"/>
        <extend val="0"/>
        <outline val="0"/>
        <shadow val="0"/>
        <u val="none"/>
        <vertAlign val="baseline"/>
        <sz val="12"/>
        <color auto="1"/>
        <name val="Arial"/>
        <family val="2"/>
        <scheme val="major"/>
      </font>
      <fill>
        <patternFill patternType="solid">
          <fgColor theme="4"/>
          <bgColor theme="4"/>
        </patternFill>
      </fill>
      <alignment horizontal="left" vertical="bottom" textRotation="0" wrapText="0" indent="0" justifyLastLine="0" shrinkToFit="0" readingOrder="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b val="0"/>
        <i/>
        <strike val="0"/>
        <condense val="0"/>
        <extend val="0"/>
        <outline val="0"/>
        <shadow val="0"/>
        <u val="none"/>
        <vertAlign val="baseline"/>
        <sz val="12"/>
        <color theme="1"/>
        <name val="Arial"/>
        <family val="2"/>
        <scheme val="major"/>
      </font>
      <numFmt numFmtId="164" formatCode="0.0"/>
    </dxf>
    <dxf>
      <font>
        <strike val="0"/>
        <outline val="0"/>
        <shadow val="0"/>
        <u val="none"/>
        <vertAlign val="baseline"/>
        <name val="Arial"/>
        <family val="2"/>
        <scheme val="major"/>
      </font>
      <numFmt numFmtId="164" formatCode="0.0"/>
      <border diagonalUp="0" diagonalDown="0" outline="0">
        <left style="thin">
          <color indexed="64"/>
        </left>
        <right/>
        <top/>
        <bottom/>
      </border>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strike val="0"/>
        <outline val="0"/>
        <shadow val="0"/>
        <u val="none"/>
        <vertAlign val="baseline"/>
        <sz val="12"/>
        <name val="Arial"/>
        <family val="2"/>
        <scheme val="major"/>
      </font>
      <numFmt numFmtId="164" formatCode="0.0"/>
    </dxf>
    <dxf>
      <font>
        <b val="0"/>
        <i val="0"/>
        <strike val="0"/>
        <condense val="0"/>
        <extend val="0"/>
        <outline val="0"/>
        <shadow val="0"/>
        <u val="none"/>
        <vertAlign val="baseline"/>
        <sz val="12"/>
        <color theme="1"/>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numFmt numFmtId="164" formatCode="0.0"/>
    </dxf>
    <dxf>
      <font>
        <strike val="0"/>
        <outline val="0"/>
        <shadow val="0"/>
        <u val="none"/>
        <vertAlign val="baseline"/>
        <sz val="12"/>
        <name val="Arial"/>
        <family val="2"/>
        <scheme val="major"/>
      </font>
    </dxf>
    <dxf>
      <font>
        <strike val="0"/>
        <outline val="0"/>
        <shadow val="0"/>
        <u val="none"/>
        <vertAlign val="baseline"/>
        <sz val="12"/>
        <name val="Arial"/>
        <family val="2"/>
        <scheme val="major"/>
      </font>
    </dxf>
    <dxf>
      <font>
        <b/>
        <i val="0"/>
        <strike val="0"/>
        <condense val="0"/>
        <extend val="0"/>
        <outline val="0"/>
        <shadow val="0"/>
        <u val="none"/>
        <vertAlign val="baseline"/>
        <sz val="12"/>
        <color auto="1"/>
        <name val="Arial"/>
        <family val="2"/>
        <scheme val="maj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sv-SE"/>
              <a:t>Totalkonsumtion av kött</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barChart>
        <c:barDir val="col"/>
        <c:grouping val="stacked"/>
        <c:varyColors val="0"/>
        <c:ser>
          <c:idx val="0"/>
          <c:order val="0"/>
          <c:tx>
            <c:strRef>
              <c:f>kött!$A$6</c:f>
              <c:strCache>
                <c:ptCount val="1"/>
                <c:pt idx="0">
                  <c:v>Griskött</c:v>
                </c:pt>
              </c:strCache>
            </c:strRef>
          </c:tx>
          <c:spPr>
            <a:solidFill>
              <a:srgbClr val="7DA117"/>
            </a:solidFill>
            <a:ln w="3175">
              <a:solidFill>
                <a:srgbClr val="7DA117"/>
              </a:solidFill>
            </a:ln>
            <a:effectLst/>
          </c:spPr>
          <c:invertIfNegative val="0"/>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kött!$AB$6:$AM$6</c:f>
              <c:numCache>
                <c:formatCode>0.0</c:formatCode>
                <c:ptCount val="12"/>
                <c:pt idx="0">
                  <c:v>33.5</c:v>
                </c:pt>
                <c:pt idx="1">
                  <c:v>32.799999999999997</c:v>
                </c:pt>
                <c:pt idx="2">
                  <c:v>32.5</c:v>
                </c:pt>
                <c:pt idx="3">
                  <c:v>30.5</c:v>
                </c:pt>
                <c:pt idx="4">
                  <c:v>29.6</c:v>
                </c:pt>
                <c:pt idx="5">
                  <c:v>29.3</c:v>
                </c:pt>
                <c:pt idx="6">
                  <c:v>29.4</c:v>
                </c:pt>
                <c:pt idx="7">
                  <c:v>27.998416761561796</c:v>
                </c:pt>
                <c:pt idx="8">
                  <c:v>28.608611646735024</c:v>
                </c:pt>
                <c:pt idx="9">
                  <c:v>29.297672276631605</c:v>
                </c:pt>
                <c:pt idx="10" formatCode="0.00">
                  <c:v>14.69</c:v>
                </c:pt>
                <c:pt idx="11" formatCode="0.00">
                  <c:v>15.02</c:v>
                </c:pt>
              </c:numCache>
            </c:numRef>
          </c:val>
          <c:extLst>
            <c:ext xmlns:c16="http://schemas.microsoft.com/office/drawing/2014/chart" uri="{C3380CC4-5D6E-409C-BE32-E72D297353CC}">
              <c16:uniqueId val="{00000000-56E0-4AC0-9774-D071CD0A469C}"/>
            </c:ext>
          </c:extLst>
        </c:ser>
        <c:ser>
          <c:idx val="1"/>
          <c:order val="1"/>
          <c:tx>
            <c:strRef>
              <c:f>kött!$A$7</c:f>
              <c:strCache>
                <c:ptCount val="1"/>
                <c:pt idx="0">
                  <c:v>Nötkött</c:v>
                </c:pt>
              </c:strCache>
            </c:strRef>
          </c:tx>
          <c:spPr>
            <a:pattFill prst="trellis">
              <a:fgClr>
                <a:srgbClr val="179EDB"/>
              </a:fgClr>
              <a:bgClr>
                <a:schemeClr val="bg1"/>
              </a:bgClr>
            </a:pattFill>
            <a:ln w="3175">
              <a:solidFill>
                <a:srgbClr val="179EDB"/>
              </a:solidFill>
            </a:ln>
            <a:effectLst/>
          </c:spPr>
          <c:invertIfNegative val="0"/>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kött!$AB$7:$AM$7</c:f>
              <c:numCache>
                <c:formatCode>0.0</c:formatCode>
                <c:ptCount val="12"/>
                <c:pt idx="0">
                  <c:v>25.9</c:v>
                </c:pt>
                <c:pt idx="1">
                  <c:v>24.9</c:v>
                </c:pt>
                <c:pt idx="2">
                  <c:v>24.5</c:v>
                </c:pt>
                <c:pt idx="3">
                  <c:v>24.4</c:v>
                </c:pt>
                <c:pt idx="4">
                  <c:v>22.7</c:v>
                </c:pt>
                <c:pt idx="5">
                  <c:v>22.6</c:v>
                </c:pt>
                <c:pt idx="6">
                  <c:v>23.1</c:v>
                </c:pt>
                <c:pt idx="7">
                  <c:v>22.756418880170575</c:v>
                </c:pt>
                <c:pt idx="8">
                  <c:v>23.270490382965626</c:v>
                </c:pt>
                <c:pt idx="9">
                  <c:v>22.407361970137647</c:v>
                </c:pt>
                <c:pt idx="10" formatCode="0.00">
                  <c:v>10.67</c:v>
                </c:pt>
                <c:pt idx="11" formatCode="0.00">
                  <c:v>11.45</c:v>
                </c:pt>
              </c:numCache>
            </c:numRef>
          </c:val>
          <c:extLst>
            <c:ext xmlns:c16="http://schemas.microsoft.com/office/drawing/2014/chart" uri="{C3380CC4-5D6E-409C-BE32-E72D297353CC}">
              <c16:uniqueId val="{00000001-56E0-4AC0-9774-D071CD0A469C}"/>
            </c:ext>
          </c:extLst>
        </c:ser>
        <c:ser>
          <c:idx val="2"/>
          <c:order val="2"/>
          <c:tx>
            <c:strRef>
              <c:f>kött!$A$8</c:f>
              <c:strCache>
                <c:ptCount val="1"/>
                <c:pt idx="0">
                  <c:v>Matfågel</c:v>
                </c:pt>
              </c:strCache>
            </c:strRef>
          </c:tx>
          <c:spPr>
            <a:pattFill prst="openDmnd">
              <a:fgClr>
                <a:schemeClr val="bg1"/>
              </a:fgClr>
              <a:bgClr>
                <a:srgbClr val="ED1C24"/>
              </a:bgClr>
            </a:pattFill>
            <a:ln w="3175">
              <a:solidFill>
                <a:srgbClr val="ED1C24"/>
              </a:solidFill>
            </a:ln>
            <a:effectLst/>
          </c:spPr>
          <c:invertIfNegative val="0"/>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kött!$AB$8:$AM$8</c:f>
              <c:numCache>
                <c:formatCode>0.0</c:formatCode>
                <c:ptCount val="12"/>
                <c:pt idx="0">
                  <c:v>23.6</c:v>
                </c:pt>
                <c:pt idx="1">
                  <c:v>23.3</c:v>
                </c:pt>
                <c:pt idx="2">
                  <c:v>22.163</c:v>
                </c:pt>
                <c:pt idx="3">
                  <c:v>22.422000000000001</c:v>
                </c:pt>
                <c:pt idx="4">
                  <c:v>21.8</c:v>
                </c:pt>
                <c:pt idx="5">
                  <c:v>23.097326194997855</c:v>
                </c:pt>
                <c:pt idx="6">
                  <c:v>23.047647167528822</c:v>
                </c:pt>
                <c:pt idx="7">
                  <c:v>23.466494011867077</c:v>
                </c:pt>
                <c:pt idx="8">
                  <c:v>24.064514172741848</c:v>
                </c:pt>
                <c:pt idx="9">
                  <c:v>23.42108834684624</c:v>
                </c:pt>
                <c:pt idx="10" formatCode="0.00">
                  <c:v>11.449863852508031</c:v>
                </c:pt>
                <c:pt idx="11" formatCode="0.00">
                  <c:v>11.654819988246025</c:v>
                </c:pt>
              </c:numCache>
            </c:numRef>
          </c:val>
          <c:extLst>
            <c:ext xmlns:c16="http://schemas.microsoft.com/office/drawing/2014/chart" uri="{C3380CC4-5D6E-409C-BE32-E72D297353CC}">
              <c16:uniqueId val="{00000002-56E0-4AC0-9774-D071CD0A469C}"/>
            </c:ext>
          </c:extLst>
        </c:ser>
        <c:ser>
          <c:idx val="3"/>
          <c:order val="3"/>
          <c:tx>
            <c:strRef>
              <c:f>kött!$A$9</c:f>
              <c:strCache>
                <c:ptCount val="1"/>
                <c:pt idx="0">
                  <c:v>Fårkött</c:v>
                </c:pt>
              </c:strCache>
            </c:strRef>
          </c:tx>
          <c:spPr>
            <a:pattFill prst="ltHorz">
              <a:fgClr>
                <a:schemeClr val="bg1"/>
              </a:fgClr>
              <a:bgClr>
                <a:srgbClr val="E07A0A"/>
              </a:bgClr>
            </a:pattFill>
            <a:ln w="3175">
              <a:solidFill>
                <a:srgbClr val="E07A0A"/>
              </a:solidFill>
            </a:ln>
            <a:effectLst/>
          </c:spPr>
          <c:invertIfNegative val="0"/>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kött!$AB$9:$AM$9</c:f>
              <c:numCache>
                <c:formatCode>0.00</c:formatCode>
                <c:ptCount val="12"/>
                <c:pt idx="0">
                  <c:v>1.86</c:v>
                </c:pt>
                <c:pt idx="1">
                  <c:v>1.9</c:v>
                </c:pt>
                <c:pt idx="2">
                  <c:v>1.86</c:v>
                </c:pt>
                <c:pt idx="3">
                  <c:v>1.7</c:v>
                </c:pt>
                <c:pt idx="4">
                  <c:v>1.68</c:v>
                </c:pt>
                <c:pt idx="5">
                  <c:v>1.49</c:v>
                </c:pt>
                <c:pt idx="6">
                  <c:v>1.57</c:v>
                </c:pt>
                <c:pt idx="7">
                  <c:v>1.579062530563017</c:v>
                </c:pt>
                <c:pt idx="8">
                  <c:v>1.5602795479175231</c:v>
                </c:pt>
                <c:pt idx="9">
                  <c:v>1.6133446325337701</c:v>
                </c:pt>
                <c:pt idx="10">
                  <c:v>0.83758303429545733</c:v>
                </c:pt>
                <c:pt idx="11">
                  <c:v>1.0601958581279576</c:v>
                </c:pt>
              </c:numCache>
            </c:numRef>
          </c:val>
          <c:extLst>
            <c:ext xmlns:c16="http://schemas.microsoft.com/office/drawing/2014/chart" uri="{C3380CC4-5D6E-409C-BE32-E72D297353CC}">
              <c16:uniqueId val="{00000003-56E0-4AC0-9774-D071CD0A469C}"/>
            </c:ext>
          </c:extLst>
        </c:ser>
        <c:ser>
          <c:idx val="4"/>
          <c:order val="4"/>
          <c:tx>
            <c:strRef>
              <c:f>kött!$A$10</c:f>
              <c:strCache>
                <c:ptCount val="1"/>
                <c:pt idx="0">
                  <c:v>Övrigt kött</c:v>
                </c:pt>
              </c:strCache>
            </c:strRef>
          </c:tx>
          <c:spPr>
            <a:pattFill prst="ltUpDiag">
              <a:fgClr>
                <a:schemeClr val="bg1"/>
              </a:fgClr>
              <a:bgClr>
                <a:srgbClr val="7DA117"/>
              </a:bgClr>
            </a:pattFill>
            <a:ln w="3175">
              <a:solidFill>
                <a:srgbClr val="7DA117"/>
              </a:solidFill>
            </a:ln>
            <a:effectLst/>
          </c:spPr>
          <c:invertIfNegative val="0"/>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kött!$AB$10:$AM$10</c:f>
              <c:numCache>
                <c:formatCode>0.00</c:formatCode>
                <c:ptCount val="12"/>
                <c:pt idx="0">
                  <c:v>3.41</c:v>
                </c:pt>
                <c:pt idx="1">
                  <c:v>3.43</c:v>
                </c:pt>
                <c:pt idx="2">
                  <c:v>3.37</c:v>
                </c:pt>
                <c:pt idx="3">
                  <c:v>3.5</c:v>
                </c:pt>
                <c:pt idx="4">
                  <c:v>3.6100000000000003</c:v>
                </c:pt>
                <c:pt idx="5">
                  <c:v>3.3</c:v>
                </c:pt>
                <c:pt idx="6">
                  <c:v>3.18</c:v>
                </c:pt>
                <c:pt idx="7">
                  <c:v>2.9800000000000004</c:v>
                </c:pt>
                <c:pt idx="8">
                  <c:v>3.32</c:v>
                </c:pt>
                <c:pt idx="9">
                  <c:v>3.25</c:v>
                </c:pt>
                <c:pt idx="10">
                  <c:v>1.625</c:v>
                </c:pt>
                <c:pt idx="11">
                  <c:v>1.625</c:v>
                </c:pt>
              </c:numCache>
            </c:numRef>
          </c:val>
          <c:extLst>
            <c:ext xmlns:c16="http://schemas.microsoft.com/office/drawing/2014/chart" uri="{C3380CC4-5D6E-409C-BE32-E72D297353CC}">
              <c16:uniqueId val="{00000004-56E0-4AC0-9774-D071CD0A469C}"/>
            </c:ext>
          </c:extLst>
        </c:ser>
        <c:dLbls>
          <c:showLegendKey val="0"/>
          <c:showVal val="0"/>
          <c:showCatName val="0"/>
          <c:showSerName val="0"/>
          <c:showPercent val="0"/>
          <c:showBubbleSize val="0"/>
        </c:dLbls>
        <c:gapWidth val="95"/>
        <c:overlap val="100"/>
        <c:axId val="800228943"/>
        <c:axId val="832394911"/>
      </c:barChart>
      <c:lineChart>
        <c:grouping val="standard"/>
        <c:varyColors val="0"/>
        <c:ser>
          <c:idx val="5"/>
          <c:order val="5"/>
          <c:tx>
            <c:strRef>
              <c:f>kött!$A$11</c:f>
              <c:strCache>
                <c:ptCount val="1"/>
                <c:pt idx="0">
                  <c:v>Totalt</c:v>
                </c:pt>
              </c:strCache>
            </c:strRef>
          </c:tx>
          <c:spPr>
            <a:ln w="28575" cap="rnd">
              <a:solidFill>
                <a:sysClr val="windowText" lastClr="000000"/>
              </a:solidFill>
              <a:round/>
            </a:ln>
            <a:effectLst/>
          </c:spPr>
          <c:marker>
            <c:symbol val="none"/>
          </c:marker>
          <c:cat>
            <c:strRef>
              <c:f>kött!$AB$5:$AM$5</c:f>
              <c:strCache>
                <c:ptCount val="12"/>
                <c:pt idx="0">
                  <c:v>2016</c:v>
                </c:pt>
                <c:pt idx="1">
                  <c:v>2017</c:v>
                </c:pt>
                <c:pt idx="2">
                  <c:v>2018</c:v>
                </c:pt>
                <c:pt idx="3">
                  <c:v>2019</c:v>
                </c:pt>
                <c:pt idx="4">
                  <c:v>2020</c:v>
                </c:pt>
                <c:pt idx="5">
                  <c:v>2021</c:v>
                </c:pt>
                <c:pt idx="6">
                  <c:v>2022</c:v>
                </c:pt>
                <c:pt idx="7">
                  <c:v>2023</c:v>
                </c:pt>
                <c:pt idx="8">
                  <c:v>2024</c:v>
                </c:pt>
                <c:pt idx="9">
                  <c:v>2025</c:v>
                </c:pt>
                <c:pt idx="10">
                  <c:v>2025-Q2</c:v>
                </c:pt>
                <c:pt idx="11">
                  <c:v>2026-Q2</c:v>
                </c:pt>
              </c:strCache>
            </c:strRef>
          </c:cat>
          <c:val>
            <c:numRef>
              <c:f>kött!$AB$11:$AM$11</c:f>
              <c:numCache>
                <c:formatCode>0.0</c:formatCode>
                <c:ptCount val="12"/>
                <c:pt idx="0">
                  <c:v>88.27</c:v>
                </c:pt>
                <c:pt idx="1">
                  <c:v>86.330000000000013</c:v>
                </c:pt>
                <c:pt idx="2">
                  <c:v>84.393000000000001</c:v>
                </c:pt>
                <c:pt idx="3">
                  <c:v>82.522000000000006</c:v>
                </c:pt>
                <c:pt idx="4">
                  <c:v>79.39</c:v>
                </c:pt>
                <c:pt idx="5">
                  <c:v>79.78732619499786</c:v>
                </c:pt>
                <c:pt idx="6">
                  <c:v>80.297647167528822</c:v>
                </c:pt>
                <c:pt idx="7">
                  <c:v>78.780392184162466</c:v>
                </c:pt>
                <c:pt idx="8">
                  <c:v>80.823895750360009</c:v>
                </c:pt>
                <c:pt idx="9">
                  <c:v>79.989467226149259</c:v>
                </c:pt>
                <c:pt idx="10" formatCode="0.00">
                  <c:v>39.272446886803486</c:v>
                </c:pt>
                <c:pt idx="11" formatCode="0.00">
                  <c:v>40.810015846373979</c:v>
                </c:pt>
              </c:numCache>
            </c:numRef>
          </c:val>
          <c:smooth val="0"/>
          <c:extLst>
            <c:ext xmlns:c16="http://schemas.microsoft.com/office/drawing/2014/chart" uri="{C3380CC4-5D6E-409C-BE32-E72D297353CC}">
              <c16:uniqueId val="{00000000-7204-4FAF-AB0A-DBC4FE988991}"/>
            </c:ext>
          </c:extLst>
        </c:ser>
        <c:dLbls>
          <c:showLegendKey val="0"/>
          <c:showVal val="0"/>
          <c:showCatName val="0"/>
          <c:showSerName val="0"/>
          <c:showPercent val="0"/>
          <c:showBubbleSize val="0"/>
        </c:dLbls>
        <c:marker val="1"/>
        <c:smooth val="0"/>
        <c:axId val="2064994431"/>
        <c:axId val="2064996831"/>
      </c:line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kg/capita slaktad vikt</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valAx>
        <c:axId val="2064996831"/>
        <c:scaling>
          <c:orientation val="minMax"/>
          <c:max val="90"/>
          <c:min val="0"/>
        </c:scaling>
        <c:delete val="1"/>
        <c:axPos val="r"/>
        <c:numFmt formatCode="0.0" sourceLinked="1"/>
        <c:majorTickMark val="out"/>
        <c:minorTickMark val="none"/>
        <c:tickLblPos val="nextTo"/>
        <c:crossAx val="2064994431"/>
        <c:crosses val="max"/>
        <c:crossBetween val="between"/>
      </c:valAx>
      <c:catAx>
        <c:axId val="2064994431"/>
        <c:scaling>
          <c:orientation val="minMax"/>
        </c:scaling>
        <c:delete val="1"/>
        <c:axPos val="b"/>
        <c:numFmt formatCode="General" sourceLinked="1"/>
        <c:majorTickMark val="out"/>
        <c:minorTickMark val="none"/>
        <c:tickLblPos val="nextTo"/>
        <c:crossAx val="2064996831"/>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r>
              <a:rPr lang="sv-SE"/>
              <a:t>Totalkonsumtion av mejeriprodukter 2006-2025</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endParaRPr lang="sv-SE"/>
        </a:p>
      </c:txPr>
    </c:title>
    <c:autoTitleDeleted val="0"/>
    <c:plotArea>
      <c:layout/>
      <c:barChart>
        <c:barDir val="col"/>
        <c:grouping val="clustered"/>
        <c:varyColors val="0"/>
        <c:ser>
          <c:idx val="0"/>
          <c:order val="0"/>
          <c:tx>
            <c:strRef>
              <c:f>mejeri!$M$4</c:f>
              <c:strCache>
                <c:ptCount val="1"/>
                <c:pt idx="0">
                  <c:v>2006</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mejeri!$A$6:$A$10</c:f>
              <c:strCache>
                <c:ptCount val="5"/>
                <c:pt idx="0">
                  <c:v>Mjölk</c:v>
                </c:pt>
                <c:pt idx="1">
                  <c:v>Grädde</c:v>
                </c:pt>
                <c:pt idx="2">
                  <c:v>Syrade produkter</c:v>
                </c:pt>
                <c:pt idx="3">
                  <c:v>Smör</c:v>
                </c:pt>
                <c:pt idx="4">
                  <c:v>Ost</c:v>
                </c:pt>
              </c:strCache>
            </c:strRef>
          </c:cat>
          <c:val>
            <c:numRef>
              <c:f>mejeri!$M$6:$M$10</c:f>
              <c:numCache>
                <c:formatCode>#\ ##0.0</c:formatCode>
                <c:ptCount val="5"/>
                <c:pt idx="0">
                  <c:v>108.1</c:v>
                </c:pt>
                <c:pt idx="1">
                  <c:v>10</c:v>
                </c:pt>
                <c:pt idx="2">
                  <c:v>34.6</c:v>
                </c:pt>
                <c:pt idx="3">
                  <c:v>0.7</c:v>
                </c:pt>
                <c:pt idx="4">
                  <c:v>18.2</c:v>
                </c:pt>
              </c:numCache>
            </c:numRef>
          </c:val>
          <c:extLst>
            <c:ext xmlns:c16="http://schemas.microsoft.com/office/drawing/2014/chart" uri="{C3380CC4-5D6E-409C-BE32-E72D297353CC}">
              <c16:uniqueId val="{00000000-DE1C-4D39-B73A-56D7DCF95BEA}"/>
            </c:ext>
          </c:extLst>
        </c:ser>
        <c:ser>
          <c:idx val="1"/>
          <c:order val="1"/>
          <c:tx>
            <c:strRef>
              <c:f>mejeri!$N$4</c:f>
              <c:strCache>
                <c:ptCount val="1"/>
                <c:pt idx="0">
                  <c:v>2007</c:v>
                </c:pt>
              </c:strCache>
            </c:strRef>
          </c:tx>
          <c:spPr>
            <a:solidFill>
              <a:schemeClr val="accent2"/>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mejeri!$N$6:$N$10</c:f>
              <c:numCache>
                <c:formatCode>#\ ##0.0</c:formatCode>
                <c:ptCount val="5"/>
                <c:pt idx="0">
                  <c:v>103.8</c:v>
                </c:pt>
                <c:pt idx="1">
                  <c:v>10.3</c:v>
                </c:pt>
                <c:pt idx="2">
                  <c:v>34.799999999999997</c:v>
                </c:pt>
                <c:pt idx="3">
                  <c:v>0.9</c:v>
                </c:pt>
                <c:pt idx="4">
                  <c:v>17.399999999999999</c:v>
                </c:pt>
              </c:numCache>
            </c:numRef>
          </c:val>
          <c:extLst>
            <c:ext xmlns:c16="http://schemas.microsoft.com/office/drawing/2014/chart" uri="{C3380CC4-5D6E-409C-BE32-E72D297353CC}">
              <c16:uniqueId val="{00000001-DE1C-4D39-B73A-56D7DCF95BEA}"/>
            </c:ext>
          </c:extLst>
        </c:ser>
        <c:ser>
          <c:idx val="2"/>
          <c:order val="2"/>
          <c:tx>
            <c:strRef>
              <c:f>mejeri!$O$4</c:f>
              <c:strCache>
                <c:ptCount val="1"/>
                <c:pt idx="0">
                  <c:v>2008</c:v>
                </c:pt>
              </c:strCache>
            </c:strRef>
          </c:tx>
          <c:spPr>
            <a:solidFill>
              <a:schemeClr val="accent3"/>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mejeri!$O$6:$O$10</c:f>
              <c:numCache>
                <c:formatCode>#\ ##0.0</c:formatCode>
                <c:ptCount val="5"/>
                <c:pt idx="0">
                  <c:v>104.7</c:v>
                </c:pt>
                <c:pt idx="1">
                  <c:v>10.5</c:v>
                </c:pt>
                <c:pt idx="2">
                  <c:v>36.1</c:v>
                </c:pt>
                <c:pt idx="3">
                  <c:v>1</c:v>
                </c:pt>
                <c:pt idx="4">
                  <c:v>18.899999999999999</c:v>
                </c:pt>
              </c:numCache>
            </c:numRef>
          </c:val>
          <c:extLst>
            <c:ext xmlns:c16="http://schemas.microsoft.com/office/drawing/2014/chart" uri="{C3380CC4-5D6E-409C-BE32-E72D297353CC}">
              <c16:uniqueId val="{00000002-DE1C-4D39-B73A-56D7DCF95BEA}"/>
            </c:ext>
          </c:extLst>
        </c:ser>
        <c:ser>
          <c:idx val="3"/>
          <c:order val="3"/>
          <c:tx>
            <c:strRef>
              <c:f>mejeri!$P$4</c:f>
              <c:strCache>
                <c:ptCount val="1"/>
                <c:pt idx="0">
                  <c:v>2009</c:v>
                </c:pt>
              </c:strCache>
            </c:strRef>
          </c:tx>
          <c:spPr>
            <a:solidFill>
              <a:schemeClr val="accent4"/>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mejeri!$P$6:$P$10</c:f>
              <c:numCache>
                <c:formatCode>#\ ##0.0</c:formatCode>
                <c:ptCount val="5"/>
                <c:pt idx="0">
                  <c:v>108.5</c:v>
                </c:pt>
                <c:pt idx="1">
                  <c:v>11.2</c:v>
                </c:pt>
                <c:pt idx="2">
                  <c:v>34.799999999999997</c:v>
                </c:pt>
                <c:pt idx="3">
                  <c:v>1.4</c:v>
                </c:pt>
                <c:pt idx="4">
                  <c:v>18.899999999999999</c:v>
                </c:pt>
              </c:numCache>
            </c:numRef>
          </c:val>
          <c:extLst>
            <c:ext xmlns:c16="http://schemas.microsoft.com/office/drawing/2014/chart" uri="{C3380CC4-5D6E-409C-BE32-E72D297353CC}">
              <c16:uniqueId val="{00000003-DE1C-4D39-B73A-56D7DCF95BEA}"/>
            </c:ext>
          </c:extLst>
        </c:ser>
        <c:ser>
          <c:idx val="4"/>
          <c:order val="4"/>
          <c:tx>
            <c:strRef>
              <c:f>mejeri!$Q$4</c:f>
              <c:strCache>
                <c:ptCount val="1"/>
                <c:pt idx="0">
                  <c:v>2010</c:v>
                </c:pt>
              </c:strCache>
            </c:strRef>
          </c:tx>
          <c:spPr>
            <a:solidFill>
              <a:schemeClr val="accent5"/>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mejeri!$Q$6:$Q$10</c:f>
              <c:numCache>
                <c:formatCode>#\ ##0.0</c:formatCode>
                <c:ptCount val="5"/>
                <c:pt idx="0">
                  <c:v>97.6</c:v>
                </c:pt>
                <c:pt idx="1">
                  <c:v>11.7</c:v>
                </c:pt>
                <c:pt idx="2">
                  <c:v>34.799999999999997</c:v>
                </c:pt>
                <c:pt idx="3">
                  <c:v>2.8</c:v>
                </c:pt>
                <c:pt idx="4">
                  <c:v>18.600000000000001</c:v>
                </c:pt>
              </c:numCache>
            </c:numRef>
          </c:val>
          <c:extLst>
            <c:ext xmlns:c16="http://schemas.microsoft.com/office/drawing/2014/chart" uri="{C3380CC4-5D6E-409C-BE32-E72D297353CC}">
              <c16:uniqueId val="{00000004-DE1C-4D39-B73A-56D7DCF95BEA}"/>
            </c:ext>
          </c:extLst>
        </c:ser>
        <c:ser>
          <c:idx val="5"/>
          <c:order val="5"/>
          <c:tx>
            <c:strRef>
              <c:f>mejeri!$R$4</c:f>
              <c:strCache>
                <c:ptCount val="1"/>
                <c:pt idx="0">
                  <c:v>2011</c:v>
                </c:pt>
              </c:strCache>
            </c:strRef>
          </c:tx>
          <c:spPr>
            <a:solidFill>
              <a:schemeClr val="accent6"/>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mejeri!$R$6:$R$10</c:f>
              <c:numCache>
                <c:formatCode>#\ ##0.0</c:formatCode>
                <c:ptCount val="5"/>
                <c:pt idx="0">
                  <c:v>90.8</c:v>
                </c:pt>
                <c:pt idx="1">
                  <c:v>11.6</c:v>
                </c:pt>
                <c:pt idx="2">
                  <c:v>34.700000000000003</c:v>
                </c:pt>
                <c:pt idx="3">
                  <c:v>3.1</c:v>
                </c:pt>
                <c:pt idx="4">
                  <c:v>18.7</c:v>
                </c:pt>
              </c:numCache>
            </c:numRef>
          </c:val>
          <c:extLst>
            <c:ext xmlns:c16="http://schemas.microsoft.com/office/drawing/2014/chart" uri="{C3380CC4-5D6E-409C-BE32-E72D297353CC}">
              <c16:uniqueId val="{00000005-DE1C-4D39-B73A-56D7DCF95BEA}"/>
            </c:ext>
          </c:extLst>
        </c:ser>
        <c:ser>
          <c:idx val="6"/>
          <c:order val="6"/>
          <c:tx>
            <c:strRef>
              <c:f>mejeri!$S$4</c:f>
              <c:strCache>
                <c:ptCount val="1"/>
                <c:pt idx="0">
                  <c:v>2012</c:v>
                </c:pt>
              </c:strCache>
            </c:strRef>
          </c:tx>
          <c:spPr>
            <a:solidFill>
              <a:schemeClr val="accent1">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mejeri!$S$6:$S$10</c:f>
              <c:numCache>
                <c:formatCode>#\ ##0.0</c:formatCode>
                <c:ptCount val="5"/>
                <c:pt idx="0">
                  <c:v>84.7</c:v>
                </c:pt>
                <c:pt idx="1">
                  <c:v>15.3</c:v>
                </c:pt>
                <c:pt idx="2">
                  <c:v>35</c:v>
                </c:pt>
                <c:pt idx="3">
                  <c:v>3.2</c:v>
                </c:pt>
                <c:pt idx="4">
                  <c:v>19</c:v>
                </c:pt>
              </c:numCache>
            </c:numRef>
          </c:val>
          <c:extLst>
            <c:ext xmlns:c16="http://schemas.microsoft.com/office/drawing/2014/chart" uri="{C3380CC4-5D6E-409C-BE32-E72D297353CC}">
              <c16:uniqueId val="{00000006-DE1C-4D39-B73A-56D7DCF95BEA}"/>
            </c:ext>
          </c:extLst>
        </c:ser>
        <c:ser>
          <c:idx val="7"/>
          <c:order val="7"/>
          <c:tx>
            <c:strRef>
              <c:f>mejeri!$T$4</c:f>
              <c:strCache>
                <c:ptCount val="1"/>
                <c:pt idx="0">
                  <c:v>2013</c:v>
                </c:pt>
              </c:strCache>
            </c:strRef>
          </c:tx>
          <c:spPr>
            <a:solidFill>
              <a:schemeClr val="accent2">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mejeri!$T$6:$T$10</c:f>
              <c:numCache>
                <c:formatCode>#\ ##0.0</c:formatCode>
                <c:ptCount val="5"/>
                <c:pt idx="0">
                  <c:v>83.9</c:v>
                </c:pt>
                <c:pt idx="1">
                  <c:v>13.9</c:v>
                </c:pt>
                <c:pt idx="2">
                  <c:v>34.700000000000003</c:v>
                </c:pt>
                <c:pt idx="3">
                  <c:v>2.5</c:v>
                </c:pt>
                <c:pt idx="4">
                  <c:v>18.899999999999999</c:v>
                </c:pt>
              </c:numCache>
            </c:numRef>
          </c:val>
          <c:extLst>
            <c:ext xmlns:c16="http://schemas.microsoft.com/office/drawing/2014/chart" uri="{C3380CC4-5D6E-409C-BE32-E72D297353CC}">
              <c16:uniqueId val="{00000007-DE1C-4D39-B73A-56D7DCF95BEA}"/>
            </c:ext>
          </c:extLst>
        </c:ser>
        <c:ser>
          <c:idx val="8"/>
          <c:order val="8"/>
          <c:tx>
            <c:strRef>
              <c:f>mejeri!$U$4</c:f>
              <c:strCache>
                <c:ptCount val="1"/>
                <c:pt idx="0">
                  <c:v>2014</c:v>
                </c:pt>
              </c:strCache>
            </c:strRef>
          </c:tx>
          <c:spPr>
            <a:solidFill>
              <a:schemeClr val="accent3">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mejeri!$U$6:$U$10</c:f>
              <c:numCache>
                <c:formatCode>#\ ##0.0</c:formatCode>
                <c:ptCount val="5"/>
                <c:pt idx="0">
                  <c:v>81.599999999999994</c:v>
                </c:pt>
                <c:pt idx="1">
                  <c:v>13.9</c:v>
                </c:pt>
                <c:pt idx="2">
                  <c:v>35</c:v>
                </c:pt>
                <c:pt idx="3">
                  <c:v>2.6</c:v>
                </c:pt>
                <c:pt idx="4">
                  <c:v>20.3</c:v>
                </c:pt>
              </c:numCache>
            </c:numRef>
          </c:val>
          <c:extLst>
            <c:ext xmlns:c16="http://schemas.microsoft.com/office/drawing/2014/chart" uri="{C3380CC4-5D6E-409C-BE32-E72D297353CC}">
              <c16:uniqueId val="{00000008-DE1C-4D39-B73A-56D7DCF95BEA}"/>
            </c:ext>
          </c:extLst>
        </c:ser>
        <c:ser>
          <c:idx val="9"/>
          <c:order val="9"/>
          <c:tx>
            <c:strRef>
              <c:f>mejeri!$V$4</c:f>
              <c:strCache>
                <c:ptCount val="1"/>
                <c:pt idx="0">
                  <c:v>2015</c:v>
                </c:pt>
              </c:strCache>
            </c:strRef>
          </c:tx>
          <c:spPr>
            <a:solidFill>
              <a:schemeClr val="accent4">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mejeri!$V$6:$V$10</c:f>
              <c:numCache>
                <c:formatCode>#\ ##0.0</c:formatCode>
                <c:ptCount val="5"/>
                <c:pt idx="0">
                  <c:v>80.599999999999994</c:v>
                </c:pt>
                <c:pt idx="1">
                  <c:v>14.8</c:v>
                </c:pt>
                <c:pt idx="2">
                  <c:v>34.1</c:v>
                </c:pt>
                <c:pt idx="3">
                  <c:v>2.9</c:v>
                </c:pt>
                <c:pt idx="4">
                  <c:v>20.2</c:v>
                </c:pt>
              </c:numCache>
            </c:numRef>
          </c:val>
          <c:extLst>
            <c:ext xmlns:c16="http://schemas.microsoft.com/office/drawing/2014/chart" uri="{C3380CC4-5D6E-409C-BE32-E72D297353CC}">
              <c16:uniqueId val="{00000009-DE1C-4D39-B73A-56D7DCF95BEA}"/>
            </c:ext>
          </c:extLst>
        </c:ser>
        <c:ser>
          <c:idx val="10"/>
          <c:order val="10"/>
          <c:tx>
            <c:strRef>
              <c:f>mejeri!$W$4</c:f>
              <c:strCache>
                <c:ptCount val="1"/>
                <c:pt idx="0">
                  <c:v>2016</c:v>
                </c:pt>
              </c:strCache>
            </c:strRef>
          </c:tx>
          <c:spPr>
            <a:solidFill>
              <a:schemeClr val="accent5">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mejeri!$W$6:$W$10</c:f>
              <c:numCache>
                <c:formatCode>#\ ##0.0</c:formatCode>
                <c:ptCount val="5"/>
                <c:pt idx="0">
                  <c:v>78.099999999999994</c:v>
                </c:pt>
                <c:pt idx="1">
                  <c:v>14.8</c:v>
                </c:pt>
                <c:pt idx="2">
                  <c:v>32.6</c:v>
                </c:pt>
                <c:pt idx="3">
                  <c:v>2.9</c:v>
                </c:pt>
                <c:pt idx="4">
                  <c:v>19.8</c:v>
                </c:pt>
              </c:numCache>
            </c:numRef>
          </c:val>
          <c:extLst>
            <c:ext xmlns:c16="http://schemas.microsoft.com/office/drawing/2014/chart" uri="{C3380CC4-5D6E-409C-BE32-E72D297353CC}">
              <c16:uniqueId val="{0000000A-DE1C-4D39-B73A-56D7DCF95BEA}"/>
            </c:ext>
          </c:extLst>
        </c:ser>
        <c:ser>
          <c:idx val="11"/>
          <c:order val="11"/>
          <c:tx>
            <c:strRef>
              <c:f>mejeri!$X$4</c:f>
              <c:strCache>
                <c:ptCount val="1"/>
                <c:pt idx="0">
                  <c:v>2017</c:v>
                </c:pt>
              </c:strCache>
            </c:strRef>
          </c:tx>
          <c:spPr>
            <a:solidFill>
              <a:schemeClr val="accent6">
                <a:lumMod val="6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mejeri!$X$6:$X$10</c:f>
              <c:numCache>
                <c:formatCode>#\ ##0.0</c:formatCode>
                <c:ptCount val="5"/>
                <c:pt idx="0">
                  <c:v>75.5</c:v>
                </c:pt>
                <c:pt idx="1">
                  <c:v>12.9</c:v>
                </c:pt>
                <c:pt idx="2">
                  <c:v>31</c:v>
                </c:pt>
                <c:pt idx="3">
                  <c:v>2.8</c:v>
                </c:pt>
                <c:pt idx="4">
                  <c:v>18.899999999999999</c:v>
                </c:pt>
              </c:numCache>
            </c:numRef>
          </c:val>
          <c:extLst>
            <c:ext xmlns:c16="http://schemas.microsoft.com/office/drawing/2014/chart" uri="{C3380CC4-5D6E-409C-BE32-E72D297353CC}">
              <c16:uniqueId val="{0000000B-DE1C-4D39-B73A-56D7DCF95BEA}"/>
            </c:ext>
          </c:extLst>
        </c:ser>
        <c:ser>
          <c:idx val="12"/>
          <c:order val="12"/>
          <c:tx>
            <c:strRef>
              <c:f>mejeri!$Y$4</c:f>
              <c:strCache>
                <c:ptCount val="1"/>
                <c:pt idx="0">
                  <c:v>2018</c:v>
                </c:pt>
              </c:strCache>
            </c:strRef>
          </c:tx>
          <c:spPr>
            <a:solidFill>
              <a:schemeClr val="accent1">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mejeri!$Y$6:$Y$10</c:f>
              <c:numCache>
                <c:formatCode>#\ ##0.0</c:formatCode>
                <c:ptCount val="5"/>
                <c:pt idx="0">
                  <c:v>71.2</c:v>
                </c:pt>
                <c:pt idx="1">
                  <c:v>9.8000000000000007</c:v>
                </c:pt>
                <c:pt idx="2">
                  <c:v>29.7</c:v>
                </c:pt>
                <c:pt idx="3">
                  <c:v>2.7</c:v>
                </c:pt>
                <c:pt idx="4">
                  <c:v>19</c:v>
                </c:pt>
              </c:numCache>
            </c:numRef>
          </c:val>
          <c:extLst>
            <c:ext xmlns:c16="http://schemas.microsoft.com/office/drawing/2014/chart" uri="{C3380CC4-5D6E-409C-BE32-E72D297353CC}">
              <c16:uniqueId val="{0000000C-DE1C-4D39-B73A-56D7DCF95BEA}"/>
            </c:ext>
          </c:extLst>
        </c:ser>
        <c:ser>
          <c:idx val="13"/>
          <c:order val="13"/>
          <c:tx>
            <c:strRef>
              <c:f>mejeri!$Z$4</c:f>
              <c:strCache>
                <c:ptCount val="1"/>
                <c:pt idx="0">
                  <c:v>2019</c:v>
                </c:pt>
              </c:strCache>
            </c:strRef>
          </c:tx>
          <c:spPr>
            <a:solidFill>
              <a:schemeClr val="accent2">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mejeri!$Z$6:$Z$10</c:f>
              <c:numCache>
                <c:formatCode>#\ ##0.0</c:formatCode>
                <c:ptCount val="5"/>
                <c:pt idx="0">
                  <c:v>68.400000000000006</c:v>
                </c:pt>
                <c:pt idx="1">
                  <c:v>9.1999999999999993</c:v>
                </c:pt>
                <c:pt idx="2">
                  <c:v>29.4</c:v>
                </c:pt>
                <c:pt idx="3">
                  <c:v>2.8</c:v>
                </c:pt>
                <c:pt idx="4">
                  <c:v>19.100000000000001</c:v>
                </c:pt>
              </c:numCache>
            </c:numRef>
          </c:val>
          <c:extLst>
            <c:ext xmlns:c16="http://schemas.microsoft.com/office/drawing/2014/chart" uri="{C3380CC4-5D6E-409C-BE32-E72D297353CC}">
              <c16:uniqueId val="{0000000D-DE1C-4D39-B73A-56D7DCF95BEA}"/>
            </c:ext>
          </c:extLst>
        </c:ser>
        <c:ser>
          <c:idx val="14"/>
          <c:order val="14"/>
          <c:tx>
            <c:strRef>
              <c:f>mejeri!$AA$4</c:f>
              <c:strCache>
                <c:ptCount val="1"/>
                <c:pt idx="0">
                  <c:v>2020</c:v>
                </c:pt>
              </c:strCache>
            </c:strRef>
          </c:tx>
          <c:spPr>
            <a:solidFill>
              <a:schemeClr val="accent3">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mejeri!$AA$6:$AA$10</c:f>
              <c:numCache>
                <c:formatCode>#\ ##0.0</c:formatCode>
                <c:ptCount val="5"/>
                <c:pt idx="0">
                  <c:v>67.7</c:v>
                </c:pt>
                <c:pt idx="1">
                  <c:v>9.1999999999999993</c:v>
                </c:pt>
                <c:pt idx="2">
                  <c:v>28.9</c:v>
                </c:pt>
                <c:pt idx="3">
                  <c:v>2.9</c:v>
                </c:pt>
                <c:pt idx="4">
                  <c:v>19.7</c:v>
                </c:pt>
              </c:numCache>
            </c:numRef>
          </c:val>
          <c:extLst>
            <c:ext xmlns:c16="http://schemas.microsoft.com/office/drawing/2014/chart" uri="{C3380CC4-5D6E-409C-BE32-E72D297353CC}">
              <c16:uniqueId val="{0000000E-DE1C-4D39-B73A-56D7DCF95BEA}"/>
            </c:ext>
          </c:extLst>
        </c:ser>
        <c:ser>
          <c:idx val="15"/>
          <c:order val="15"/>
          <c:tx>
            <c:strRef>
              <c:f>mejeri!$AB$4</c:f>
              <c:strCache>
                <c:ptCount val="1"/>
                <c:pt idx="0">
                  <c:v>2021</c:v>
                </c:pt>
              </c:strCache>
            </c:strRef>
          </c:tx>
          <c:spPr>
            <a:solidFill>
              <a:schemeClr val="accent4">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mejeri!$AB$6:$AB$10</c:f>
              <c:numCache>
                <c:formatCode>#\ ##0.0</c:formatCode>
                <c:ptCount val="5"/>
                <c:pt idx="0">
                  <c:v>65.8</c:v>
                </c:pt>
                <c:pt idx="1">
                  <c:v>8</c:v>
                </c:pt>
                <c:pt idx="2">
                  <c:v>28.5</c:v>
                </c:pt>
                <c:pt idx="3">
                  <c:v>2.9</c:v>
                </c:pt>
                <c:pt idx="4">
                  <c:v>19.5</c:v>
                </c:pt>
              </c:numCache>
            </c:numRef>
          </c:val>
          <c:extLst>
            <c:ext xmlns:c16="http://schemas.microsoft.com/office/drawing/2014/chart" uri="{C3380CC4-5D6E-409C-BE32-E72D297353CC}">
              <c16:uniqueId val="{0000000F-DE1C-4D39-B73A-56D7DCF95BEA}"/>
            </c:ext>
          </c:extLst>
        </c:ser>
        <c:ser>
          <c:idx val="16"/>
          <c:order val="16"/>
          <c:tx>
            <c:strRef>
              <c:f>mejeri!$AC$4</c:f>
              <c:strCache>
                <c:ptCount val="1"/>
                <c:pt idx="0">
                  <c:v>2022</c:v>
                </c:pt>
              </c:strCache>
            </c:strRef>
          </c:tx>
          <c:spPr>
            <a:solidFill>
              <a:schemeClr val="accent5">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mejeri!$AC$6:$AC$10</c:f>
              <c:numCache>
                <c:formatCode>#\ ##0.0</c:formatCode>
                <c:ptCount val="5"/>
                <c:pt idx="0">
                  <c:v>64</c:v>
                </c:pt>
                <c:pt idx="1">
                  <c:v>7.3</c:v>
                </c:pt>
                <c:pt idx="2">
                  <c:v>27.7</c:v>
                </c:pt>
                <c:pt idx="3">
                  <c:v>3</c:v>
                </c:pt>
                <c:pt idx="4">
                  <c:v>19</c:v>
                </c:pt>
              </c:numCache>
            </c:numRef>
          </c:val>
          <c:extLst>
            <c:ext xmlns:c16="http://schemas.microsoft.com/office/drawing/2014/chart" uri="{C3380CC4-5D6E-409C-BE32-E72D297353CC}">
              <c16:uniqueId val="{00000010-DE1C-4D39-B73A-56D7DCF95BEA}"/>
            </c:ext>
          </c:extLst>
        </c:ser>
        <c:ser>
          <c:idx val="17"/>
          <c:order val="17"/>
          <c:tx>
            <c:strRef>
              <c:f>mejeri!$AD$4</c:f>
              <c:strCache>
                <c:ptCount val="1"/>
                <c:pt idx="0">
                  <c:v>2023</c:v>
                </c:pt>
              </c:strCache>
            </c:strRef>
          </c:tx>
          <c:spPr>
            <a:solidFill>
              <a:schemeClr val="accent6">
                <a:lumMod val="80000"/>
                <a:lumOff val="2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mejeri!$AD$6:$AD$10</c:f>
              <c:numCache>
                <c:formatCode>#\ ##0.0</c:formatCode>
                <c:ptCount val="5"/>
                <c:pt idx="0">
                  <c:v>62.6</c:v>
                </c:pt>
                <c:pt idx="1">
                  <c:v>7.4</c:v>
                </c:pt>
                <c:pt idx="2">
                  <c:v>27</c:v>
                </c:pt>
                <c:pt idx="3">
                  <c:v>2.7</c:v>
                </c:pt>
                <c:pt idx="4">
                  <c:v>19.3</c:v>
                </c:pt>
              </c:numCache>
            </c:numRef>
          </c:val>
          <c:extLst>
            <c:ext xmlns:c16="http://schemas.microsoft.com/office/drawing/2014/chart" uri="{C3380CC4-5D6E-409C-BE32-E72D297353CC}">
              <c16:uniqueId val="{00000011-DE1C-4D39-B73A-56D7DCF95BEA}"/>
            </c:ext>
          </c:extLst>
        </c:ser>
        <c:ser>
          <c:idx val="18"/>
          <c:order val="18"/>
          <c:tx>
            <c:strRef>
              <c:f>mejeri!$AE$4</c:f>
              <c:strCache>
                <c:ptCount val="1"/>
                <c:pt idx="0">
                  <c:v>2024</c:v>
                </c:pt>
              </c:strCache>
            </c:strRef>
          </c:tx>
          <c:spPr>
            <a:solidFill>
              <a:schemeClr val="accent1">
                <a:lumMod val="80000"/>
              </a:schemeClr>
            </a:solidFill>
            <a:ln>
              <a:noFill/>
            </a:ln>
            <a:effectLst/>
          </c:spPr>
          <c:invertIfNegative val="0"/>
          <c:cat>
            <c:strRef>
              <c:f>mejeri!$A$6:$A$10</c:f>
              <c:strCache>
                <c:ptCount val="5"/>
                <c:pt idx="0">
                  <c:v>Mjölk</c:v>
                </c:pt>
                <c:pt idx="1">
                  <c:v>Grädde</c:v>
                </c:pt>
                <c:pt idx="2">
                  <c:v>Syrade produkter</c:v>
                </c:pt>
                <c:pt idx="3">
                  <c:v>Smör</c:v>
                </c:pt>
                <c:pt idx="4">
                  <c:v>Ost</c:v>
                </c:pt>
              </c:strCache>
            </c:strRef>
          </c:cat>
          <c:val>
            <c:numRef>
              <c:f>mejeri!$AE$6:$AE$10</c:f>
              <c:numCache>
                <c:formatCode>#\ ##0.0</c:formatCode>
                <c:ptCount val="5"/>
                <c:pt idx="0">
                  <c:v>61.5</c:v>
                </c:pt>
                <c:pt idx="1">
                  <c:v>8</c:v>
                </c:pt>
                <c:pt idx="2">
                  <c:v>26.7</c:v>
                </c:pt>
                <c:pt idx="3">
                  <c:v>2.8</c:v>
                </c:pt>
                <c:pt idx="4">
                  <c:v>21.1</c:v>
                </c:pt>
              </c:numCache>
            </c:numRef>
          </c:val>
          <c:extLst>
            <c:ext xmlns:c16="http://schemas.microsoft.com/office/drawing/2014/chart" uri="{C3380CC4-5D6E-409C-BE32-E72D297353CC}">
              <c16:uniqueId val="{00000012-DE1C-4D39-B73A-56D7DCF95BEA}"/>
            </c:ext>
          </c:extLst>
        </c:ser>
        <c:ser>
          <c:idx val="19"/>
          <c:order val="19"/>
          <c:tx>
            <c:strRef>
              <c:f>mejeri!$AF$4</c:f>
              <c:strCache>
                <c:ptCount val="1"/>
                <c:pt idx="0">
                  <c:v>2025</c:v>
                </c:pt>
              </c:strCache>
            </c:strRef>
          </c:tx>
          <c:spPr>
            <a:solidFill>
              <a:schemeClr val="accent2">
                <a:lumMod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mejeri!$A$6:$A$10</c:f>
              <c:strCache>
                <c:ptCount val="5"/>
                <c:pt idx="0">
                  <c:v>Mjölk</c:v>
                </c:pt>
                <c:pt idx="1">
                  <c:v>Grädde</c:v>
                </c:pt>
                <c:pt idx="2">
                  <c:v>Syrade produkter</c:v>
                </c:pt>
                <c:pt idx="3">
                  <c:v>Smör</c:v>
                </c:pt>
                <c:pt idx="4">
                  <c:v>Ost</c:v>
                </c:pt>
              </c:strCache>
            </c:strRef>
          </c:cat>
          <c:val>
            <c:numRef>
              <c:f>mejeri!$AF$6:$AF$10</c:f>
              <c:numCache>
                <c:formatCode>#\ ##0.0</c:formatCode>
                <c:ptCount val="5"/>
                <c:pt idx="0">
                  <c:v>60.2</c:v>
                </c:pt>
                <c:pt idx="1">
                  <c:v>7.9</c:v>
                </c:pt>
                <c:pt idx="2">
                  <c:v>25.5</c:v>
                </c:pt>
                <c:pt idx="3">
                  <c:v>2.9</c:v>
                </c:pt>
                <c:pt idx="4">
                  <c:v>22.3</c:v>
                </c:pt>
              </c:numCache>
            </c:numRef>
          </c:val>
          <c:extLst>
            <c:ext xmlns:c16="http://schemas.microsoft.com/office/drawing/2014/chart" uri="{C3380CC4-5D6E-409C-BE32-E72D297353CC}">
              <c16:uniqueId val="{00000013-DE1C-4D39-B73A-56D7DCF95BEA}"/>
            </c:ext>
          </c:extLst>
        </c:ser>
        <c:dLbls>
          <c:showLegendKey val="0"/>
          <c:showVal val="0"/>
          <c:showCatName val="0"/>
          <c:showSerName val="0"/>
          <c:showPercent val="0"/>
          <c:showBubbleSize val="0"/>
        </c:dLbls>
        <c:gapWidth val="219"/>
        <c:overlap val="-27"/>
        <c:axId val="1999543056"/>
        <c:axId val="208067024"/>
      </c:barChart>
      <c:catAx>
        <c:axId val="1999543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208067024"/>
        <c:crosses val="autoZero"/>
        <c:auto val="1"/>
        <c:lblAlgn val="ctr"/>
        <c:lblOffset val="100"/>
        <c:noMultiLvlLbl val="0"/>
      </c:catAx>
      <c:valAx>
        <c:axId val="208067024"/>
        <c:scaling>
          <c:orientation val="minMax"/>
          <c:max val="11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sv-SE"/>
                  <a:t>totalkonsumtion</a:t>
                </a:r>
                <a:r>
                  <a:rPr lang="sv-SE" baseline="0"/>
                  <a:t>, kg/capita</a:t>
                </a:r>
                <a:endParaRPr lang="sv-SE"/>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1999543056"/>
        <c:crosses val="autoZero"/>
        <c:crossBetween val="between"/>
      </c:valAx>
      <c:spPr>
        <a:noFill/>
        <a:ln>
          <a:noFill/>
        </a:ln>
        <a:effectLst/>
      </c:spPr>
    </c:plotArea>
    <c:legend>
      <c:legendPos val="b"/>
      <c:layout>
        <c:manualLayout>
          <c:xMode val="edge"/>
          <c:yMode val="edge"/>
          <c:x val="0.19892960833267437"/>
          <c:y val="0.88288944145139747"/>
          <c:w val="0.66239903297597125"/>
          <c:h val="0.10833862872404107"/>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US"/>
              <a:t>Svensk totalkonsumtion av ägg</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sv-SE"/>
        </a:p>
      </c:txPr>
    </c:title>
    <c:autoTitleDeleted val="0"/>
    <c:plotArea>
      <c:layout>
        <c:manualLayout>
          <c:layoutTarget val="inner"/>
          <c:xMode val="edge"/>
          <c:yMode val="edge"/>
          <c:x val="9.8139714429846689E-2"/>
          <c:y val="6.7000328771486956E-2"/>
          <c:w val="0.89761893273090165"/>
          <c:h val="0.8077603343747719"/>
        </c:manualLayout>
      </c:layout>
      <c:barChart>
        <c:barDir val="col"/>
        <c:grouping val="clustered"/>
        <c:varyColors val="0"/>
        <c:ser>
          <c:idx val="0"/>
          <c:order val="0"/>
          <c:tx>
            <c:strRef>
              <c:f>ägg!$A$7</c:f>
              <c:strCache>
                <c:ptCount val="1"/>
                <c:pt idx="0">
                  <c:v>Äggekvivalenter</c:v>
                </c:pt>
              </c:strCache>
            </c:strRef>
          </c:tx>
          <c:spPr>
            <a:pattFill prst="pct90">
              <a:fgClr>
                <a:srgbClr val="FFC000"/>
              </a:fgClr>
              <a:bgClr>
                <a:sysClr val="window" lastClr="FFFFFF"/>
              </a:bgClr>
            </a:pattFill>
            <a:ln w="3175">
              <a:solidFill>
                <a:srgbClr val="7DA117"/>
              </a:solidFill>
            </a:ln>
            <a:effectLst/>
          </c:spPr>
          <c:invertIfNegative val="0"/>
          <c:cat>
            <c:strRef>
              <c:f>ägg!$R$6:$AK$6</c:f>
              <c:strCach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strCache>
            </c:strRef>
          </c:cat>
          <c:val>
            <c:numRef>
              <c:f>ägg!$R$7:$AK$7</c:f>
              <c:numCache>
                <c:formatCode>0.0</c:formatCode>
                <c:ptCount val="20"/>
                <c:pt idx="0">
                  <c:v>12.3</c:v>
                </c:pt>
                <c:pt idx="1">
                  <c:v>12.2</c:v>
                </c:pt>
                <c:pt idx="2">
                  <c:v>12.5</c:v>
                </c:pt>
                <c:pt idx="3">
                  <c:v>13</c:v>
                </c:pt>
                <c:pt idx="4">
                  <c:v>13.3</c:v>
                </c:pt>
                <c:pt idx="5">
                  <c:v>14.1</c:v>
                </c:pt>
                <c:pt idx="6">
                  <c:v>14.1</c:v>
                </c:pt>
                <c:pt idx="7">
                  <c:v>14.4</c:v>
                </c:pt>
                <c:pt idx="8">
                  <c:v>13.9</c:v>
                </c:pt>
                <c:pt idx="9">
                  <c:v>14.2</c:v>
                </c:pt>
                <c:pt idx="10">
                  <c:v>14.9</c:v>
                </c:pt>
                <c:pt idx="11">
                  <c:v>14.6</c:v>
                </c:pt>
                <c:pt idx="12">
                  <c:v>15</c:v>
                </c:pt>
                <c:pt idx="13">
                  <c:v>15</c:v>
                </c:pt>
                <c:pt idx="14">
                  <c:v>14.8</c:v>
                </c:pt>
                <c:pt idx="15">
                  <c:v>13.9</c:v>
                </c:pt>
                <c:pt idx="16">
                  <c:v>14.7</c:v>
                </c:pt>
                <c:pt idx="17">
                  <c:v>13.322658194888946</c:v>
                </c:pt>
                <c:pt idx="18">
                  <c:v>14.561182660244871</c:v>
                </c:pt>
                <c:pt idx="19">
                  <c:v>15.349360594549458</c:v>
                </c:pt>
              </c:numCache>
            </c:numRef>
          </c:val>
          <c:extLst>
            <c:ext xmlns:c16="http://schemas.microsoft.com/office/drawing/2014/chart" uri="{C3380CC4-5D6E-409C-BE32-E72D297353CC}">
              <c16:uniqueId val="{00000000-569D-45B0-A3AD-B19E902A2DAE}"/>
            </c:ext>
          </c:extLst>
        </c:ser>
        <c:dLbls>
          <c:showLegendKey val="0"/>
          <c:showVal val="0"/>
          <c:showCatName val="0"/>
          <c:showSerName val="0"/>
          <c:showPercent val="0"/>
          <c:showBubbleSize val="0"/>
        </c:dLbls>
        <c:gapWidth val="150"/>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32394911"/>
        <c:crosses val="autoZero"/>
        <c:auto val="1"/>
        <c:lblAlgn val="ctr"/>
        <c:lblOffset val="100"/>
        <c:noMultiLvlLbl val="0"/>
      </c:catAx>
      <c:valAx>
        <c:axId val="832394911"/>
        <c:scaling>
          <c:orientation val="minMax"/>
          <c:max val="16"/>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sv-SE"/>
                  <a:t>kg/capita äggekvivalenter</a:t>
                </a:r>
              </a:p>
            </c:rich>
          </c:tx>
          <c:layout>
            <c:manualLayout>
              <c:xMode val="edge"/>
              <c:yMode val="edge"/>
              <c:x val="4.0560261443642671E-2"/>
              <c:y val="0.32588554411681092"/>
            </c:manualLayout>
          </c:layout>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title>
        <c:numFmt formatCode="0" sourceLinked="0"/>
        <c:majorTickMark val="none"/>
        <c:minorTickMark val="none"/>
        <c:tickLblPos val="nextTo"/>
        <c:spPr>
          <a:noFill/>
          <a:ln>
            <a:solidFill>
              <a:srgbClr val="D9D9D9"/>
            </a:solid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crossAx val="80022894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v-SE"/>
          </a:p>
        </c:txPr>
      </c:dTable>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latin typeface="Arial" panose="020B0604020202020204" pitchFamily="34" charset="0"/>
          <a:cs typeface="Arial" panose="020B0604020202020204" pitchFamily="34" charset="0"/>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r>
              <a:rPr lang="sv-SE"/>
              <a:t>Konsumtion av kött i relation till kostråd</a:t>
            </a:r>
          </a:p>
        </c:rich>
      </c:tx>
      <c:overlay val="0"/>
      <c:spPr>
        <a:noFill/>
        <a:ln>
          <a:noFill/>
        </a:ln>
        <a:effectLst/>
      </c:spPr>
      <c:txPr>
        <a:bodyPr rot="0" spcFirstLastPara="1" vertOverflow="ellipsis" vert="horz" wrap="square" anchor="ctr" anchorCtr="1"/>
        <a:lstStyle/>
        <a:p>
          <a:pPr>
            <a:defRPr sz="168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8.3489194691785021E-2"/>
          <c:y val="6.7168234064785795E-2"/>
          <c:w val="0.90280364019918069"/>
          <c:h val="0.75402858341766843"/>
        </c:manualLayout>
      </c:layout>
      <c:lineChart>
        <c:grouping val="standard"/>
        <c:varyColors val="0"/>
        <c:ser>
          <c:idx val="0"/>
          <c:order val="0"/>
          <c:tx>
            <c:strRef>
              <c:f>'hage till mage'!$A$19</c:f>
              <c:strCache>
                <c:ptCount val="1"/>
                <c:pt idx="0">
                  <c:v>Rött kött "på gaffeln"</c:v>
                </c:pt>
              </c:strCache>
            </c:strRef>
          </c:tx>
          <c:spPr>
            <a:ln w="25400" cap="rnd">
              <a:solidFill>
                <a:srgbClr val="C00000"/>
              </a:solidFill>
              <a:round/>
            </a:ln>
            <a:effectLst/>
          </c:spPr>
          <c:marker>
            <c:symbol val="none"/>
          </c:marker>
          <c:dLbls>
            <c:dLbl>
              <c:idx val="21"/>
              <c:layout>
                <c:manualLayout>
                  <c:x val="5.2336448598130754E-2"/>
                  <c:y val="-3.7617554858934171E-2"/>
                </c:manualLayout>
              </c:layout>
              <c:tx>
                <c:rich>
                  <a:bodyPr rot="0" spcFirstLastPara="1" vertOverflow="ellipsis" vert="horz" wrap="square" lIns="38100" tIns="19050" rIns="38100" bIns="19050" anchor="ctr" anchorCtr="1">
                    <a:noAutofit/>
                  </a:bodyPr>
                  <a:lstStyle/>
                  <a:p>
                    <a:pPr>
                      <a:defRPr sz="1400" b="0" i="0" u="none" strike="noStrike" kern="1200" baseline="0">
                        <a:solidFill>
                          <a:sysClr val="windowText" lastClr="000000"/>
                        </a:solidFill>
                        <a:latin typeface="+mn-lt"/>
                        <a:ea typeface="+mn-ea"/>
                        <a:cs typeface="+mn-cs"/>
                      </a:defRPr>
                    </a:pPr>
                    <a:fld id="{B3387C78-E3E0-41F6-893D-8BAC6D2776D5}" type="VALUE">
                      <a:rPr lang="en-US"/>
                      <a:pPr>
                        <a:defRPr/>
                      </a:pPr>
                      <a:t>[VÄRDE]</a:t>
                    </a:fld>
                    <a:r>
                      <a:rPr lang="en-US"/>
                      <a:t> gram vid peak red meat 2011</a:t>
                    </a:r>
                  </a:p>
                </c:rich>
              </c:tx>
              <c:spPr>
                <a:noFill/>
                <a:ln>
                  <a:noFill/>
                </a:ln>
                <a:effectLst/>
              </c:spPr>
              <c:txPr>
                <a:bodyPr rot="0" spcFirstLastPara="1" vertOverflow="ellipsis" vert="horz" wrap="square" lIns="38100" tIns="19050" rIns="38100" bIns="19050" anchor="ctr" anchorCtr="1">
                  <a:noAutofit/>
                </a:bodyPr>
                <a:lstStyle/>
                <a:p>
                  <a:pPr>
                    <a:defRPr sz="1400" b="0" i="0" u="none" strike="noStrike" kern="1200" baseline="0">
                      <a:solidFill>
                        <a:sysClr val="windowText" lastClr="000000"/>
                      </a:solidFill>
                      <a:latin typeface="+mn-lt"/>
                      <a:ea typeface="+mn-ea"/>
                      <a:cs typeface="+mn-cs"/>
                    </a:defRPr>
                  </a:pPr>
                  <a:endParaRPr lang="sv-SE"/>
                </a:p>
              </c:txPr>
              <c:showLegendKey val="0"/>
              <c:showVal val="1"/>
              <c:showCatName val="0"/>
              <c:showSerName val="0"/>
              <c:showPercent val="0"/>
              <c:showBubbleSize val="0"/>
              <c:extLst>
                <c:ext xmlns:c15="http://schemas.microsoft.com/office/drawing/2012/chart" uri="{CE6537A1-D6FC-4f65-9D91-7224C49458BB}">
                  <c15:layout>
                    <c:manualLayout>
                      <c:w val="0.28107783256064955"/>
                      <c:h val="5.2664576802507836E-2"/>
                    </c:manualLayout>
                  </c15:layout>
                  <c15:dlblFieldTable/>
                  <c15:showDataLabelsRange val="0"/>
                </c:ext>
                <c:ext xmlns:c16="http://schemas.microsoft.com/office/drawing/2014/chart" uri="{C3380CC4-5D6E-409C-BE32-E72D297353CC}">
                  <c16:uniqueId val="{00000004-825B-4CAB-82FD-1E31DFFF52D6}"/>
                </c:ext>
              </c:extLst>
            </c:dLbl>
            <c:dLbl>
              <c:idx val="25"/>
              <c:layout>
                <c:manualLayout>
                  <c:x val="-0.28338008683494009"/>
                  <c:y val="4.5976929216136386E-2"/>
                </c:manualLayout>
              </c:layout>
              <c:tx>
                <c:rich>
                  <a:bodyPr/>
                  <a:lstStyle/>
                  <a:p>
                    <a:fld id="{B4F86FBE-FE70-4DBB-BCB6-157C54FF9D95}" type="VALUE">
                      <a:rPr lang="en-US"/>
                      <a:pPr/>
                      <a:t>[VÄRDE]</a:t>
                    </a:fld>
                    <a:r>
                      <a:rPr lang="en-US"/>
                      <a:t> gram</a:t>
                    </a:r>
                    <a:r>
                      <a:rPr lang="en-US" baseline="0"/>
                      <a:t> när kostrådet infördes 2015</a:t>
                    </a:r>
                  </a:p>
                </c:rich>
              </c:tx>
              <c:showLegendKey val="0"/>
              <c:showVal val="1"/>
              <c:showCatName val="0"/>
              <c:showSerName val="0"/>
              <c:showPercent val="0"/>
              <c:showBubbleSize val="0"/>
              <c:extLst>
                <c:ext xmlns:c15="http://schemas.microsoft.com/office/drawing/2012/chart" uri="{CE6537A1-D6FC-4f65-9D91-7224C49458BB}">
                  <c15:layout>
                    <c:manualLayout>
                      <c:w val="0.34109029361983956"/>
                      <c:h val="7.3563218390804583E-2"/>
                    </c:manualLayout>
                  </c15:layout>
                  <c15:dlblFieldTable/>
                  <c15:showDataLabelsRange val="0"/>
                </c:ext>
                <c:ext xmlns:c16="http://schemas.microsoft.com/office/drawing/2014/chart" uri="{C3380CC4-5D6E-409C-BE32-E72D297353CC}">
                  <c16:uniqueId val="{00000000-ED5F-4958-BE34-D8E323552A12}"/>
                </c:ext>
              </c:extLst>
            </c:dLbl>
            <c:dLbl>
              <c:idx val="35"/>
              <c:layout>
                <c:manualLayout>
                  <c:x val="-4.9844236760124613E-3"/>
                  <c:y val="-3.134796238244518E-2"/>
                </c:manualLayout>
              </c:layout>
              <c:tx>
                <c:rich>
                  <a:bodyPr/>
                  <a:lstStyle/>
                  <a:p>
                    <a:fld id="{CB353F8E-AC6A-4AAE-A0F1-BD7EF33738A5}" type="VALUE">
                      <a:rPr lang="en-US"/>
                      <a:pPr/>
                      <a:t>[VÄRDE]</a:t>
                    </a:fld>
                    <a:r>
                      <a:rPr lang="en-US"/>
                      <a:t> gram</a:t>
                    </a: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25B-4CAB-82FD-1E31DFFF52D6}"/>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mage'!$B$14:$AK$14</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'hage till mage'!$B$19:$AK$19</c:f>
              <c:numCache>
                <c:formatCode>0</c:formatCode>
                <c:ptCount val="36"/>
                <c:pt idx="0">
                  <c:v>504.7923076923077</c:v>
                </c:pt>
                <c:pt idx="1">
                  <c:v>501.10769230769228</c:v>
                </c:pt>
                <c:pt idx="2">
                  <c:v>517.21534927967343</c:v>
                </c:pt>
                <c:pt idx="3">
                  <c:v>515.84615384615381</c:v>
                </c:pt>
                <c:pt idx="4">
                  <c:v>530.5846153846154</c:v>
                </c:pt>
                <c:pt idx="5">
                  <c:v>548.27076923076925</c:v>
                </c:pt>
                <c:pt idx="6">
                  <c:v>548.08653846153845</c:v>
                </c:pt>
                <c:pt idx="7">
                  <c:v>561.25903846153835</c:v>
                </c:pt>
                <c:pt idx="8">
                  <c:v>574.43153846153848</c:v>
                </c:pt>
                <c:pt idx="9">
                  <c:v>581.65858818328024</c:v>
                </c:pt>
                <c:pt idx="10">
                  <c:v>587.23557692307691</c:v>
                </c:pt>
                <c:pt idx="11">
                  <c:v>570.66947829299875</c:v>
                </c:pt>
                <c:pt idx="12">
                  <c:v>607.83514418525078</c:v>
                </c:pt>
                <c:pt idx="13">
                  <c:v>615.23134947208871</c:v>
                </c:pt>
                <c:pt idx="14">
                  <c:v>620.6842410753992</c:v>
                </c:pt>
                <c:pt idx="15">
                  <c:v>614.76557850701772</c:v>
                </c:pt>
                <c:pt idx="16">
                  <c:v>614.84558159070548</c:v>
                </c:pt>
                <c:pt idx="17">
                  <c:v>615.91560094557246</c:v>
                </c:pt>
                <c:pt idx="18">
                  <c:v>613.67269230769216</c:v>
                </c:pt>
                <c:pt idx="19">
                  <c:v>613.58057692307682</c:v>
                </c:pt>
                <c:pt idx="20">
                  <c:v>626.66096153846149</c:v>
                </c:pt>
                <c:pt idx="21">
                  <c:v>634.30653846153837</c:v>
                </c:pt>
                <c:pt idx="22">
                  <c:v>618.09423076923076</c:v>
                </c:pt>
                <c:pt idx="23">
                  <c:v>624.33965384615374</c:v>
                </c:pt>
                <c:pt idx="24">
                  <c:v>612.75153846153853</c:v>
                </c:pt>
                <c:pt idx="25">
                  <c:v>603.1715384615386</c:v>
                </c:pt>
                <c:pt idx="26">
                  <c:v>595.7101923076923</c:v>
                </c:pt>
                <c:pt idx="27">
                  <c:v>580.60326923076911</c:v>
                </c:pt>
                <c:pt idx="28">
                  <c:v>573.23403846153849</c:v>
                </c:pt>
                <c:pt idx="29">
                  <c:v>553.61346153846148</c:v>
                </c:pt>
                <c:pt idx="30">
                  <c:v>530.49249999999995</c:v>
                </c:pt>
                <c:pt idx="31">
                  <c:v>522.20211538461535</c:v>
                </c:pt>
                <c:pt idx="32">
                  <c:v>527.36057692307691</c:v>
                </c:pt>
                <c:pt idx="33">
                  <c:v>509.52610047172095</c:v>
                </c:pt>
                <c:pt idx="34">
                  <c:v>522.8412264553674</c:v>
                </c:pt>
                <c:pt idx="35">
                  <c:v>521.08179775357974</c:v>
                </c:pt>
              </c:numCache>
            </c:numRef>
          </c:val>
          <c:smooth val="0"/>
          <c:extLst>
            <c:ext xmlns:c16="http://schemas.microsoft.com/office/drawing/2014/chart" uri="{C3380CC4-5D6E-409C-BE32-E72D297353CC}">
              <c16:uniqueId val="{00000000-4CFB-4F92-9FBA-A7BA304B06C9}"/>
            </c:ext>
          </c:extLst>
        </c:ser>
        <c:ser>
          <c:idx val="1"/>
          <c:order val="1"/>
          <c:tx>
            <c:strRef>
              <c:f>'hage till mage'!$A$20</c:f>
              <c:strCache>
                <c:ptCount val="1"/>
                <c:pt idx="0">
                  <c:v>Livsmedelsverkets gällande kostråd</c:v>
                </c:pt>
              </c:strCache>
            </c:strRef>
          </c:tx>
          <c:spPr>
            <a:ln w="25400" cap="rnd">
              <a:solidFill>
                <a:schemeClr val="tx1"/>
              </a:solidFill>
              <a:round/>
            </a:ln>
            <a:effectLst/>
          </c:spPr>
          <c:marker>
            <c:symbol val="none"/>
          </c:marker>
          <c:dLbls>
            <c:dLbl>
              <c:idx val="25"/>
              <c:layout>
                <c:manualLayout>
                  <c:x val="-1.7445482866043704E-2"/>
                  <c:y val="-3.5527690700104531E-2"/>
                </c:manualLayout>
              </c:layout>
              <c:tx>
                <c:rich>
                  <a:bodyPr/>
                  <a:lstStyle/>
                  <a:p>
                    <a:fld id="{017DEF19-13DF-4906-9CC8-45B21A268C0F}" type="VALUE">
                      <a:rPr lang="en-US"/>
                      <a:pPr/>
                      <a:t>[VÄRDE]</a:t>
                    </a:fld>
                    <a:r>
                      <a:rPr lang="en-US"/>
                      <a:t> gram</a:t>
                    </a: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825B-4CAB-82FD-1E31DFFF52D6}"/>
                </c:ext>
              </c:extLst>
            </c:dLbl>
            <c:dLbl>
              <c:idx val="35"/>
              <c:layout>
                <c:manualLayout>
                  <c:x val="-1.1214953271028037E-2"/>
                  <c:y val="3.1347962382445062E-2"/>
                </c:manualLayout>
              </c:layout>
              <c:tx>
                <c:rich>
                  <a:bodyPr/>
                  <a:lstStyle/>
                  <a:p>
                    <a:fld id="{C53D0917-3A65-4851-A0F4-74F96E434423}" type="VALUE">
                      <a:rPr lang="en-US"/>
                      <a:pPr/>
                      <a:t>[VÄRDE]</a:t>
                    </a:fld>
                    <a:r>
                      <a:rPr lang="en-US"/>
                      <a:t> gram</a:t>
                    </a: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825B-4CAB-82FD-1E31DFFF52D6}"/>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mage'!$B$14:$AK$14</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'hage till mage'!$B$20:$AK$20</c:f>
              <c:numCache>
                <c:formatCode>General</c:formatCode>
                <c:ptCount val="36"/>
                <c:pt idx="25">
                  <c:v>500</c:v>
                </c:pt>
                <c:pt idx="26">
                  <c:v>500</c:v>
                </c:pt>
                <c:pt idx="27">
                  <c:v>500</c:v>
                </c:pt>
                <c:pt idx="28">
                  <c:v>500</c:v>
                </c:pt>
                <c:pt idx="29">
                  <c:v>500</c:v>
                </c:pt>
                <c:pt idx="30">
                  <c:v>500</c:v>
                </c:pt>
                <c:pt idx="31">
                  <c:v>500</c:v>
                </c:pt>
                <c:pt idx="32" formatCode="0">
                  <c:v>500</c:v>
                </c:pt>
                <c:pt idx="33" formatCode="0">
                  <c:v>500</c:v>
                </c:pt>
                <c:pt idx="34" formatCode="0">
                  <c:v>500</c:v>
                </c:pt>
                <c:pt idx="35" formatCode="0">
                  <c:v>350</c:v>
                </c:pt>
              </c:numCache>
            </c:numRef>
          </c:val>
          <c:smooth val="0"/>
          <c:extLst>
            <c:ext xmlns:c16="http://schemas.microsoft.com/office/drawing/2014/chart" uri="{C3380CC4-5D6E-409C-BE32-E72D297353CC}">
              <c16:uniqueId val="{00000001-4CFB-4F92-9FBA-A7BA304B06C9}"/>
            </c:ext>
          </c:extLst>
        </c:ser>
        <c:ser>
          <c:idx val="3"/>
          <c:order val="2"/>
          <c:tx>
            <c:strRef>
              <c:f>'hage till mage'!$A$21</c:f>
              <c:strCache>
                <c:ptCount val="1"/>
                <c:pt idx="0">
                  <c:v>Kyckling "på gaffeln"</c:v>
                </c:pt>
              </c:strCache>
            </c:strRef>
          </c:tx>
          <c:spPr>
            <a:ln w="28575" cap="rnd">
              <a:solidFill>
                <a:schemeClr val="accent3"/>
              </a:solidFill>
              <a:round/>
            </a:ln>
            <a:effectLst/>
          </c:spPr>
          <c:marker>
            <c:symbol val="none"/>
          </c:marker>
          <c:dLbls>
            <c:dLbl>
              <c:idx val="35"/>
              <c:layout>
                <c:manualLayout>
                  <c:x val="-4.9844236760124613E-3"/>
                  <c:y val="3.5527690700104572E-2"/>
                </c:manualLayout>
              </c:layout>
              <c:tx>
                <c:rich>
                  <a:bodyPr/>
                  <a:lstStyle/>
                  <a:p>
                    <a:fld id="{D36757A6-3E17-45E8-9C87-DE951BEE3E53}" type="VALUE">
                      <a:rPr lang="en-US"/>
                      <a:pPr/>
                      <a:t>[VÄRDE]</a:t>
                    </a:fld>
                    <a:r>
                      <a:rPr lang="en-US"/>
                      <a:t> gram</a:t>
                    </a: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825B-4CAB-82FD-1E31DFFF52D6}"/>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sv-S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mage'!$B$14:$AK$14</c:f>
              <c:strCache>
                <c:ptCount val="36"/>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pt idx="30">
                  <c:v>2020</c:v>
                </c:pt>
                <c:pt idx="31">
                  <c:v>2021</c:v>
                </c:pt>
                <c:pt idx="32">
                  <c:v>2022</c:v>
                </c:pt>
                <c:pt idx="33">
                  <c:v>2023</c:v>
                </c:pt>
                <c:pt idx="34">
                  <c:v>2024</c:v>
                </c:pt>
                <c:pt idx="35">
                  <c:v>2025</c:v>
                </c:pt>
              </c:strCache>
            </c:strRef>
          </c:cat>
          <c:val>
            <c:numRef>
              <c:f>'hage till mage'!$B$21:$AK$21</c:f>
              <c:numCache>
                <c:formatCode>0</c:formatCode>
                <c:ptCount val="36"/>
                <c:pt idx="0">
                  <c:v>48.107692307692318</c:v>
                </c:pt>
                <c:pt idx="1">
                  <c:v>53.815384615384609</c:v>
                </c:pt>
                <c:pt idx="2">
                  <c:v>57.892307692307682</c:v>
                </c:pt>
                <c:pt idx="3">
                  <c:v>61.153846153846146</c:v>
                </c:pt>
                <c:pt idx="4">
                  <c:v>66.861538461538444</c:v>
                </c:pt>
                <c:pt idx="5">
                  <c:v>70.938461538461539</c:v>
                </c:pt>
                <c:pt idx="6">
                  <c:v>73.384615384615387</c:v>
                </c:pt>
                <c:pt idx="7">
                  <c:v>75.015384615384605</c:v>
                </c:pt>
                <c:pt idx="8">
                  <c:v>80.723076923076931</c:v>
                </c:pt>
                <c:pt idx="9">
                  <c:v>93.769230769230745</c:v>
                </c:pt>
                <c:pt idx="10">
                  <c:v>104.36923076923077</c:v>
                </c:pt>
                <c:pt idx="11">
                  <c:v>113.33846153846154</c:v>
                </c:pt>
                <c:pt idx="12">
                  <c:v>120.67692307692307</c:v>
                </c:pt>
                <c:pt idx="13">
                  <c:v>116.6</c:v>
                </c:pt>
                <c:pt idx="14">
                  <c:v>121.49230769230768</c:v>
                </c:pt>
                <c:pt idx="15">
                  <c:v>128.01538461538459</c:v>
                </c:pt>
                <c:pt idx="16">
                  <c:v>132.90769230769232</c:v>
                </c:pt>
                <c:pt idx="17">
                  <c:v>136.16923076923075</c:v>
                </c:pt>
                <c:pt idx="18">
                  <c:v>147.5846153846154</c:v>
                </c:pt>
                <c:pt idx="19">
                  <c:v>142.69230769230768</c:v>
                </c:pt>
                <c:pt idx="20">
                  <c:v>150.03076923076921</c:v>
                </c:pt>
                <c:pt idx="21">
                  <c:v>152.47692307692307</c:v>
                </c:pt>
                <c:pt idx="22">
                  <c:v>154.92307692307691</c:v>
                </c:pt>
                <c:pt idx="23">
                  <c:v>165.52307692307693</c:v>
                </c:pt>
                <c:pt idx="24">
                  <c:v>176.12307692307692</c:v>
                </c:pt>
                <c:pt idx="25">
                  <c:v>182.64615384615382</c:v>
                </c:pt>
                <c:pt idx="26">
                  <c:v>192.43076923076927</c:v>
                </c:pt>
                <c:pt idx="27">
                  <c:v>189.98461538461541</c:v>
                </c:pt>
                <c:pt idx="28">
                  <c:v>180.7136923076923</c:v>
                </c:pt>
                <c:pt idx="29">
                  <c:v>182.82553846153846</c:v>
                </c:pt>
                <c:pt idx="30">
                  <c:v>177.75384615384615</c:v>
                </c:pt>
                <c:pt idx="31">
                  <c:v>188.33204435921328</c:v>
                </c:pt>
                <c:pt idx="32">
                  <c:v>187.9269692121581</c:v>
                </c:pt>
                <c:pt idx="33">
                  <c:v>191.34218194291617</c:v>
                </c:pt>
                <c:pt idx="34">
                  <c:v>196.21834633158736</c:v>
                </c:pt>
                <c:pt idx="35">
                  <c:v>190.97195113582319</c:v>
                </c:pt>
              </c:numCache>
            </c:numRef>
          </c:val>
          <c:smooth val="0"/>
          <c:extLst>
            <c:ext xmlns:c16="http://schemas.microsoft.com/office/drawing/2014/chart" uri="{C3380CC4-5D6E-409C-BE32-E72D297353CC}">
              <c16:uniqueId val="{00000003-4CFB-4F92-9FBA-A7BA304B06C9}"/>
            </c:ext>
          </c:extLst>
        </c:ser>
        <c:dLbls>
          <c:showLegendKey val="0"/>
          <c:showVal val="0"/>
          <c:showCatName val="0"/>
          <c:showSerName val="0"/>
          <c:showPercent val="0"/>
          <c:showBubbleSize val="0"/>
        </c:dLbls>
        <c:smooth val="0"/>
        <c:axId val="1074040239"/>
        <c:axId val="832429023"/>
      </c:lineChart>
      <c:catAx>
        <c:axId val="107404023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ysClr val="windowText" lastClr="000000"/>
                </a:solidFill>
                <a:latin typeface="+mn-lt"/>
                <a:ea typeface="+mn-ea"/>
                <a:cs typeface="+mn-cs"/>
              </a:defRPr>
            </a:pPr>
            <a:endParaRPr lang="sv-SE"/>
          </a:p>
        </c:txPr>
        <c:crossAx val="832429023"/>
        <c:crosses val="autoZero"/>
        <c:auto val="1"/>
        <c:lblAlgn val="ctr"/>
        <c:lblOffset val="100"/>
        <c:noMultiLvlLbl val="0"/>
      </c:catAx>
      <c:valAx>
        <c:axId val="83242902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r>
                  <a:rPr lang="sv-SE"/>
                  <a:t>gram kött per person och vecka</a:t>
                </a:r>
              </a:p>
            </c:rich>
          </c:tx>
          <c:layout>
            <c:manualLayout>
              <c:xMode val="edge"/>
              <c:yMode val="edge"/>
              <c:x val="7.2992700729927005E-3"/>
              <c:y val="0.3156339405913744"/>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sv-SE"/>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sv-SE"/>
          </a:p>
        </c:txPr>
        <c:crossAx val="10740402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400">
          <a:solidFill>
            <a:sysClr val="windowText" lastClr="000000"/>
          </a:solidFill>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r>
              <a:rPr lang="sv-SE"/>
              <a:t>Från hage till mage rött kött och kyckling 2010</a:t>
            </a:r>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1363985442012288"/>
          <c:y val="8.5648755127297485E-2"/>
          <c:w val="0.86662035752896283"/>
          <c:h val="0.63017569269181106"/>
        </c:manualLayout>
      </c:layout>
      <c:barChart>
        <c:barDir val="col"/>
        <c:grouping val="clustered"/>
        <c:varyColors val="0"/>
        <c:ser>
          <c:idx val="0"/>
          <c:order val="0"/>
          <c:tx>
            <c:strRef>
              <c:f>'hage till mage'!$A$56</c:f>
              <c:strCache>
                <c:ptCount val="1"/>
                <c:pt idx="0">
                  <c:v>Levande vikt</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mage'!$F$56:$G$56</c:f>
              <c:numCache>
                <c:formatCode>0.0</c:formatCode>
                <c:ptCount val="2"/>
                <c:pt idx="0">
                  <c:v>111.38444444444444</c:v>
                </c:pt>
                <c:pt idx="1">
                  <c:v>24.533333333333331</c:v>
                </c:pt>
              </c:numCache>
            </c:numRef>
          </c:val>
          <c:extLst>
            <c:ext xmlns:c16="http://schemas.microsoft.com/office/drawing/2014/chart" uri="{C3380CC4-5D6E-409C-BE32-E72D297353CC}">
              <c16:uniqueId val="{00000000-569D-45B0-A3AD-B19E902A2DAE}"/>
            </c:ext>
          </c:extLst>
        </c:ser>
        <c:ser>
          <c:idx val="1"/>
          <c:order val="1"/>
          <c:tx>
            <c:strRef>
              <c:f>'hage till mage'!$A$57</c:f>
              <c:strCache>
                <c:ptCount val="1"/>
                <c:pt idx="0">
                  <c:v>Slaktad vikt = totalkonsumtion</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mage'!$F$57:$G$57</c:f>
              <c:numCache>
                <c:formatCode>General</c:formatCode>
                <c:ptCount val="2"/>
                <c:pt idx="0" formatCode="0.0">
                  <c:v>67.900000000000006</c:v>
                </c:pt>
                <c:pt idx="1">
                  <c:v>18.399999999999999</c:v>
                </c:pt>
              </c:numCache>
            </c:numRef>
          </c:val>
          <c:extLst>
            <c:ext xmlns:c16="http://schemas.microsoft.com/office/drawing/2014/chart" uri="{C3380CC4-5D6E-409C-BE32-E72D297353CC}">
              <c16:uniqueId val="{00000001-569D-45B0-A3AD-B19E902A2DAE}"/>
            </c:ext>
          </c:extLst>
        </c:ser>
        <c:ser>
          <c:idx val="2"/>
          <c:order val="2"/>
          <c:tx>
            <c:strRef>
              <c:f>'hage till mage'!$A$58</c:f>
              <c:strCache>
                <c:ptCount val="1"/>
                <c:pt idx="0">
                  <c:v>Försäljning i detaljhandeln</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mage'!$F$58:$G$58</c:f>
              <c:numCache>
                <c:formatCode>0.0</c:formatCode>
                <c:ptCount val="2"/>
                <c:pt idx="0">
                  <c:v>51.064999999999998</c:v>
                </c:pt>
                <c:pt idx="1">
                  <c:v>16.192</c:v>
                </c:pt>
              </c:numCache>
            </c:numRef>
          </c:val>
          <c:extLst>
            <c:ext xmlns:c16="http://schemas.microsoft.com/office/drawing/2014/chart" uri="{C3380CC4-5D6E-409C-BE32-E72D297353CC}">
              <c16:uniqueId val="{00000002-569D-45B0-A3AD-B19E902A2DAE}"/>
            </c:ext>
          </c:extLst>
        </c:ser>
        <c:ser>
          <c:idx val="3"/>
          <c:order val="3"/>
          <c:tx>
            <c:strRef>
              <c:f>'hage till mage'!$A$59</c:f>
              <c:strCache>
                <c:ptCount val="1"/>
                <c:pt idx="0">
                  <c:v>Redo för tillagning = rå vikt</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mage'!$F$59:$G$59</c:f>
              <c:numCache>
                <c:formatCode>0.0</c:formatCode>
                <c:ptCount val="2"/>
                <c:pt idx="0">
                  <c:v>42.338709677419359</c:v>
                </c:pt>
                <c:pt idx="1">
                  <c:v>10.161290322580646</c:v>
                </c:pt>
              </c:numCache>
            </c:numRef>
          </c:val>
          <c:extLst>
            <c:ext xmlns:c16="http://schemas.microsoft.com/office/drawing/2014/chart" uri="{C3380CC4-5D6E-409C-BE32-E72D297353CC}">
              <c16:uniqueId val="{00000003-569D-45B0-A3AD-B19E902A2DAE}"/>
            </c:ext>
          </c:extLst>
        </c:ser>
        <c:ser>
          <c:idx val="4"/>
          <c:order val="4"/>
          <c:tx>
            <c:strRef>
              <c:f>'hage till mage'!$A$60</c:f>
              <c:strCache>
                <c:ptCount val="1"/>
                <c:pt idx="0">
                  <c:v>På gaffeln = slutkonsumtion</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mage'!$F$60:$G$60</c:f>
              <c:numCache>
                <c:formatCode>General</c:formatCode>
                <c:ptCount val="2"/>
                <c:pt idx="0" formatCode="0.0">
                  <c:v>32.5</c:v>
                </c:pt>
                <c:pt idx="1">
                  <c:v>7.8</c:v>
                </c:pt>
              </c:numCache>
            </c:numRef>
          </c:val>
          <c:extLst>
            <c:ext xmlns:c16="http://schemas.microsoft.com/office/drawing/2014/chart" uri="{C3380CC4-5D6E-409C-BE32-E72D297353CC}">
              <c16:uniqueId val="{00000004-569D-45B0-A3AD-B19E902A2DAE}"/>
            </c:ext>
          </c:extLst>
        </c:ser>
        <c:ser>
          <c:idx val="5"/>
          <c:order val="5"/>
          <c:tx>
            <c:strRef>
              <c:f>'hage till mage'!$A$61</c:f>
              <c:strCache>
                <c:ptCount val="1"/>
                <c:pt idx="0">
                  <c:v>Livsmedelsverkets gällande kostråd</c:v>
                </c:pt>
              </c:strCache>
            </c:strRef>
          </c:tx>
          <c:spPr>
            <a:pattFill prst="pct90">
              <a:fgClr>
                <a:schemeClr val="bg1">
                  <a:lumMod val="50000"/>
                </a:schemeClr>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mage'!$F$55:$G$55</c:f>
              <c:strCache>
                <c:ptCount val="2"/>
                <c:pt idx="0">
                  <c:v>Rött kött</c:v>
                </c:pt>
                <c:pt idx="1">
                  <c:v>Matfågel</c:v>
                </c:pt>
              </c:strCache>
            </c:strRef>
          </c:cat>
          <c:val>
            <c:numRef>
              <c:f>'hage till mage'!$F$61:$G$61</c:f>
              <c:numCache>
                <c:formatCode>General</c:formatCode>
                <c:ptCount val="2"/>
                <c:pt idx="0" formatCode="0.0">
                  <c:v>18.2</c:v>
                </c:pt>
              </c:numCache>
            </c:numRef>
          </c:val>
          <c:extLst>
            <c:ext xmlns:c16="http://schemas.microsoft.com/office/drawing/2014/chart" uri="{C3380CC4-5D6E-409C-BE32-E72D297353CC}">
              <c16:uniqueId val="{00000005-569D-45B0-A3AD-B19E902A2DAE}"/>
            </c:ext>
          </c:extLst>
        </c:ser>
        <c:dLbls>
          <c:dLblPos val="outEnd"/>
          <c:showLegendKey val="0"/>
          <c:showVal val="1"/>
          <c:showCatName val="0"/>
          <c:showSerName val="0"/>
          <c:showPercent val="0"/>
          <c:showBubbleSize val="0"/>
        </c:dLbls>
        <c:gapWidth val="219"/>
        <c:overlap val="-27"/>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832394911"/>
        <c:crosses val="autoZero"/>
        <c:auto val="1"/>
        <c:lblAlgn val="ctr"/>
        <c:lblOffset val="100"/>
        <c:noMultiLvlLbl val="0"/>
      </c:catAx>
      <c:valAx>
        <c:axId val="8323949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en-US"/>
                  <a:t>kg/capita</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800228943"/>
        <c:crosses val="autoZero"/>
        <c:crossBetween val="between"/>
      </c:valAx>
      <c:spPr>
        <a:noFill/>
        <a:ln>
          <a:noFill/>
        </a:ln>
        <a:effectLst/>
      </c:spPr>
    </c:plotArea>
    <c:legend>
      <c:legendPos val="b"/>
      <c:layout>
        <c:manualLayout>
          <c:xMode val="edge"/>
          <c:yMode val="edge"/>
          <c:x val="0.11246374890487858"/>
          <c:y val="0.79294051524273246"/>
          <c:w val="0.84152123992530059"/>
          <c:h val="0.17960581282864693"/>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sv-SE"/>
              <a:t>Från hage till mage per köttslag 2025</a:t>
            </a:r>
          </a:p>
        </c:rich>
      </c:tx>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sv-SE"/>
        </a:p>
      </c:txPr>
    </c:title>
    <c:autoTitleDeleted val="0"/>
    <c:plotArea>
      <c:layout/>
      <c:barChart>
        <c:barDir val="col"/>
        <c:grouping val="clustered"/>
        <c:varyColors val="0"/>
        <c:ser>
          <c:idx val="0"/>
          <c:order val="0"/>
          <c:tx>
            <c:strRef>
              <c:f>'hage till mage'!$A$104</c:f>
              <c:strCache>
                <c:ptCount val="1"/>
                <c:pt idx="0">
                  <c:v>Levande vikt</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mage'!$B$103:$F$103</c:f>
              <c:strCache>
                <c:ptCount val="5"/>
                <c:pt idx="0">
                  <c:v>Gris</c:v>
                </c:pt>
                <c:pt idx="1">
                  <c:v>Nöt</c:v>
                </c:pt>
                <c:pt idx="2">
                  <c:v>Får</c:v>
                </c:pt>
                <c:pt idx="3">
                  <c:v>Övrigt kött</c:v>
                </c:pt>
                <c:pt idx="4">
                  <c:v>Matfågel</c:v>
                </c:pt>
              </c:strCache>
            </c:strRef>
          </c:cat>
          <c:val>
            <c:numRef>
              <c:f>'hage till mage'!$B$104:$F$104</c:f>
              <c:numCache>
                <c:formatCode>0.0</c:formatCode>
                <c:ptCount val="5"/>
                <c:pt idx="0">
                  <c:v>39.063563035508807</c:v>
                </c:pt>
                <c:pt idx="1">
                  <c:v>44.814723940275293</c:v>
                </c:pt>
                <c:pt idx="2">
                  <c:v>3.5852102945194892</c:v>
                </c:pt>
                <c:pt idx="3">
                  <c:v>6.5</c:v>
                </c:pt>
                <c:pt idx="4">
                  <c:v>31.228117795794986</c:v>
                </c:pt>
              </c:numCache>
            </c:numRef>
          </c:val>
          <c:extLst>
            <c:ext xmlns:c16="http://schemas.microsoft.com/office/drawing/2014/chart" uri="{C3380CC4-5D6E-409C-BE32-E72D297353CC}">
              <c16:uniqueId val="{00000000-569D-45B0-A3AD-B19E902A2DAE}"/>
            </c:ext>
          </c:extLst>
        </c:ser>
        <c:ser>
          <c:idx val="1"/>
          <c:order val="1"/>
          <c:tx>
            <c:strRef>
              <c:f>'hage till mage'!$A$105</c:f>
              <c:strCache>
                <c:ptCount val="1"/>
                <c:pt idx="0">
                  <c:v>Slaktad vikt</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mage'!$B$103:$F$103</c:f>
              <c:strCache>
                <c:ptCount val="5"/>
                <c:pt idx="0">
                  <c:v>Gris</c:v>
                </c:pt>
                <c:pt idx="1">
                  <c:v>Nöt</c:v>
                </c:pt>
                <c:pt idx="2">
                  <c:v>Får</c:v>
                </c:pt>
                <c:pt idx="3">
                  <c:v>Övrigt kött</c:v>
                </c:pt>
                <c:pt idx="4">
                  <c:v>Matfågel</c:v>
                </c:pt>
              </c:strCache>
            </c:strRef>
          </c:cat>
          <c:val>
            <c:numRef>
              <c:f>'hage till mage'!$B$105:$F$105</c:f>
              <c:numCache>
                <c:formatCode>0.0</c:formatCode>
                <c:ptCount val="5"/>
                <c:pt idx="0">
                  <c:v>29.297672276631605</c:v>
                </c:pt>
                <c:pt idx="1">
                  <c:v>22.407361970137647</c:v>
                </c:pt>
                <c:pt idx="2">
                  <c:v>1.6133446325337701</c:v>
                </c:pt>
                <c:pt idx="3">
                  <c:v>3.25</c:v>
                </c:pt>
                <c:pt idx="4">
                  <c:v>23.42108834684624</c:v>
                </c:pt>
              </c:numCache>
            </c:numRef>
          </c:val>
          <c:extLst>
            <c:ext xmlns:c16="http://schemas.microsoft.com/office/drawing/2014/chart" uri="{C3380CC4-5D6E-409C-BE32-E72D297353CC}">
              <c16:uniqueId val="{00000001-569D-45B0-A3AD-B19E902A2DAE}"/>
            </c:ext>
          </c:extLst>
        </c:ser>
        <c:ser>
          <c:idx val="2"/>
          <c:order val="2"/>
          <c:tx>
            <c:strRef>
              <c:f>'hage till mage'!$A$106</c:f>
              <c:strCache>
                <c:ptCount val="1"/>
                <c:pt idx="0">
                  <c:v>Försäljning</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mage'!$B$103:$F$103</c:f>
              <c:strCache>
                <c:ptCount val="5"/>
                <c:pt idx="0">
                  <c:v>Gris</c:v>
                </c:pt>
                <c:pt idx="1">
                  <c:v>Nöt</c:v>
                </c:pt>
                <c:pt idx="2">
                  <c:v>Får</c:v>
                </c:pt>
                <c:pt idx="3">
                  <c:v>Övrigt kött</c:v>
                </c:pt>
                <c:pt idx="4">
                  <c:v>Matfågel</c:v>
                </c:pt>
              </c:strCache>
            </c:strRef>
          </c:cat>
          <c:val>
            <c:numRef>
              <c:f>'hage till mage'!$B$106:$F$106</c:f>
              <c:numCache>
                <c:formatCode>0.0</c:formatCode>
                <c:ptCount val="5"/>
                <c:pt idx="0">
                  <c:v>22.852184375772651</c:v>
                </c:pt>
                <c:pt idx="1">
                  <c:v>15.685153379096352</c:v>
                </c:pt>
                <c:pt idx="2">
                  <c:v>1.4197432766297178</c:v>
                </c:pt>
                <c:pt idx="3">
                  <c:v>2.5350000000000001</c:v>
                </c:pt>
                <c:pt idx="4">
                  <c:v>20.610557745224693</c:v>
                </c:pt>
              </c:numCache>
            </c:numRef>
          </c:val>
          <c:extLst>
            <c:ext xmlns:c16="http://schemas.microsoft.com/office/drawing/2014/chart" uri="{C3380CC4-5D6E-409C-BE32-E72D297353CC}">
              <c16:uniqueId val="{00000002-569D-45B0-A3AD-B19E902A2DAE}"/>
            </c:ext>
          </c:extLst>
        </c:ser>
        <c:ser>
          <c:idx val="3"/>
          <c:order val="3"/>
          <c:tx>
            <c:strRef>
              <c:f>'hage till mage'!$A$107</c:f>
              <c:strCache>
                <c:ptCount val="1"/>
                <c:pt idx="0">
                  <c:v>Rå vikt</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mage'!$B$103:$F$103</c:f>
              <c:strCache>
                <c:ptCount val="5"/>
                <c:pt idx="0">
                  <c:v>Gris</c:v>
                </c:pt>
                <c:pt idx="1">
                  <c:v>Nöt</c:v>
                </c:pt>
                <c:pt idx="2">
                  <c:v>Får</c:v>
                </c:pt>
                <c:pt idx="3">
                  <c:v>Övrigt kött</c:v>
                </c:pt>
                <c:pt idx="4">
                  <c:v>Matfågel</c:v>
                </c:pt>
              </c:strCache>
            </c:strRef>
          </c:cat>
          <c:val>
            <c:numRef>
              <c:f>'hage till mage'!$B$107:$F$107</c:f>
              <c:numCache>
                <c:formatCode>0.0</c:formatCode>
                <c:ptCount val="5"/>
                <c:pt idx="0">
                  <c:v>18.268418862216247</c:v>
                </c:pt>
                <c:pt idx="1">
                  <c:v>13.971999898240135</c:v>
                </c:pt>
                <c:pt idx="2">
                  <c:v>1.0059930781512534</c:v>
                </c:pt>
                <c:pt idx="3">
                  <c:v>2.0265214499501165</c:v>
                </c:pt>
                <c:pt idx="4">
                  <c:v>12.934156432777993</c:v>
                </c:pt>
              </c:numCache>
            </c:numRef>
          </c:val>
          <c:extLst>
            <c:ext xmlns:c16="http://schemas.microsoft.com/office/drawing/2014/chart" uri="{C3380CC4-5D6E-409C-BE32-E72D297353CC}">
              <c16:uniqueId val="{00000003-569D-45B0-A3AD-B19E902A2DAE}"/>
            </c:ext>
          </c:extLst>
        </c:ser>
        <c:ser>
          <c:idx val="4"/>
          <c:order val="4"/>
          <c:tx>
            <c:strRef>
              <c:f>'hage till mage'!$A$108</c:f>
              <c:strCache>
                <c:ptCount val="1"/>
                <c:pt idx="0">
                  <c:v>På gaffeln </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mage'!$B$103:$F$103</c:f>
              <c:strCache>
                <c:ptCount val="5"/>
                <c:pt idx="0">
                  <c:v>Gris</c:v>
                </c:pt>
                <c:pt idx="1">
                  <c:v>Nöt</c:v>
                </c:pt>
                <c:pt idx="2">
                  <c:v>Får</c:v>
                </c:pt>
                <c:pt idx="3">
                  <c:v>Övrigt kött</c:v>
                </c:pt>
                <c:pt idx="4">
                  <c:v>Matfågel</c:v>
                </c:pt>
              </c:strCache>
            </c:strRef>
          </c:cat>
          <c:val>
            <c:numRef>
              <c:f>'hage till mage'!$B$108:$F$108</c:f>
              <c:numCache>
                <c:formatCode>0.0</c:formatCode>
                <c:ptCount val="5"/>
                <c:pt idx="0">
                  <c:v>14.023186288520279</c:v>
                </c:pt>
                <c:pt idx="1">
                  <c:v>10.725173255220522</c:v>
                </c:pt>
                <c:pt idx="2">
                  <c:v>0.77221944856181923</c:v>
                </c:pt>
                <c:pt idx="3">
                  <c:v>1.5555964653902798</c:v>
                </c:pt>
                <c:pt idx="4">
                  <c:v>9.9285048426848199</c:v>
                </c:pt>
              </c:numCache>
            </c:numRef>
          </c:val>
          <c:extLst>
            <c:ext xmlns:c16="http://schemas.microsoft.com/office/drawing/2014/chart" uri="{C3380CC4-5D6E-409C-BE32-E72D297353CC}">
              <c16:uniqueId val="{00000004-569D-45B0-A3AD-B19E902A2DAE}"/>
            </c:ext>
          </c:extLst>
        </c:ser>
        <c:dLbls>
          <c:dLblPos val="outEnd"/>
          <c:showLegendKey val="0"/>
          <c:showVal val="1"/>
          <c:showCatName val="0"/>
          <c:showSerName val="0"/>
          <c:showPercent val="0"/>
          <c:showBubbleSize val="0"/>
        </c:dLbls>
        <c:gapWidth val="219"/>
        <c:overlap val="-27"/>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crossAx val="832394911"/>
        <c:crosses val="autoZero"/>
        <c:auto val="1"/>
        <c:lblAlgn val="ctr"/>
        <c:lblOffset val="100"/>
        <c:noMultiLvlLbl val="0"/>
      </c:catAx>
      <c:valAx>
        <c:axId val="8323949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sv-SE"/>
                  <a:t>kg/capita</a:t>
                </a:r>
              </a:p>
            </c:rich>
          </c:tx>
          <c:layout>
            <c:manualLayout>
              <c:xMode val="edge"/>
              <c:yMode val="edge"/>
              <c:x val="1.107594798714891E-2"/>
              <c:y val="0.4000700878076659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crossAx val="8002289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sv-SE"/>
              <a:t>Utbyte från hage till mage baserat på 1 kg levande vikt</a:t>
            </a:r>
          </a:p>
        </c:rich>
      </c:tx>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6.6705672533995022E-2"/>
          <c:y val="0.13558804204834368"/>
          <c:w val="0.91359871421622874"/>
          <c:h val="0.69860245567672508"/>
        </c:manualLayout>
      </c:layout>
      <c:barChart>
        <c:barDir val="col"/>
        <c:grouping val="clustered"/>
        <c:varyColors val="0"/>
        <c:ser>
          <c:idx val="0"/>
          <c:order val="0"/>
          <c:tx>
            <c:strRef>
              <c:f>'hage till mage'!$A$112</c:f>
              <c:strCache>
                <c:ptCount val="1"/>
                <c:pt idx="0">
                  <c:v>Levande vikt</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mage'!$B$111:$F$111</c:f>
              <c:strCache>
                <c:ptCount val="5"/>
                <c:pt idx="0">
                  <c:v>Gris</c:v>
                </c:pt>
                <c:pt idx="1">
                  <c:v>Nöt</c:v>
                </c:pt>
                <c:pt idx="2">
                  <c:v>Får</c:v>
                </c:pt>
                <c:pt idx="3">
                  <c:v>Övrigt kött</c:v>
                </c:pt>
                <c:pt idx="4">
                  <c:v>Matfågel</c:v>
                </c:pt>
              </c:strCache>
            </c:strRef>
          </c:cat>
          <c:val>
            <c:numRef>
              <c:f>'hage till mage'!$B$112:$F$112</c:f>
              <c:numCache>
                <c:formatCode>0.00</c:formatCode>
                <c:ptCount val="5"/>
                <c:pt idx="0">
                  <c:v>1</c:v>
                </c:pt>
                <c:pt idx="1">
                  <c:v>1</c:v>
                </c:pt>
                <c:pt idx="2">
                  <c:v>1</c:v>
                </c:pt>
                <c:pt idx="3">
                  <c:v>1</c:v>
                </c:pt>
                <c:pt idx="4">
                  <c:v>1</c:v>
                </c:pt>
              </c:numCache>
            </c:numRef>
          </c:val>
          <c:extLst>
            <c:ext xmlns:c16="http://schemas.microsoft.com/office/drawing/2014/chart" uri="{C3380CC4-5D6E-409C-BE32-E72D297353CC}">
              <c16:uniqueId val="{00000000-569D-45B0-A3AD-B19E902A2DAE}"/>
            </c:ext>
          </c:extLst>
        </c:ser>
        <c:ser>
          <c:idx val="1"/>
          <c:order val="1"/>
          <c:tx>
            <c:strRef>
              <c:f>'hage till mage'!$A$113</c:f>
              <c:strCache>
                <c:ptCount val="1"/>
                <c:pt idx="0">
                  <c:v>Slaktad vikt</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mage'!$B$111:$F$111</c:f>
              <c:strCache>
                <c:ptCount val="5"/>
                <c:pt idx="0">
                  <c:v>Gris</c:v>
                </c:pt>
                <c:pt idx="1">
                  <c:v>Nöt</c:v>
                </c:pt>
                <c:pt idx="2">
                  <c:v>Får</c:v>
                </c:pt>
                <c:pt idx="3">
                  <c:v>Övrigt kött</c:v>
                </c:pt>
                <c:pt idx="4">
                  <c:v>Matfågel</c:v>
                </c:pt>
              </c:strCache>
            </c:strRef>
          </c:cat>
          <c:val>
            <c:numRef>
              <c:f>'hage till mage'!$B$113:$F$113</c:f>
              <c:numCache>
                <c:formatCode>0.00</c:formatCode>
                <c:ptCount val="5"/>
                <c:pt idx="0">
                  <c:v>0.75</c:v>
                </c:pt>
                <c:pt idx="1">
                  <c:v>0.5</c:v>
                </c:pt>
                <c:pt idx="2">
                  <c:v>0.45</c:v>
                </c:pt>
                <c:pt idx="3">
                  <c:v>0.5</c:v>
                </c:pt>
                <c:pt idx="4">
                  <c:v>0.75</c:v>
                </c:pt>
              </c:numCache>
            </c:numRef>
          </c:val>
          <c:extLst>
            <c:ext xmlns:c16="http://schemas.microsoft.com/office/drawing/2014/chart" uri="{C3380CC4-5D6E-409C-BE32-E72D297353CC}">
              <c16:uniqueId val="{00000001-569D-45B0-A3AD-B19E902A2DAE}"/>
            </c:ext>
          </c:extLst>
        </c:ser>
        <c:ser>
          <c:idx val="2"/>
          <c:order val="2"/>
          <c:tx>
            <c:strRef>
              <c:f>'hage till mage'!$A$114</c:f>
              <c:strCache>
                <c:ptCount val="1"/>
                <c:pt idx="0">
                  <c:v>Försäljning</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mage'!$B$111:$F$111</c:f>
              <c:strCache>
                <c:ptCount val="5"/>
                <c:pt idx="0">
                  <c:v>Gris</c:v>
                </c:pt>
                <c:pt idx="1">
                  <c:v>Nöt</c:v>
                </c:pt>
                <c:pt idx="2">
                  <c:v>Får</c:v>
                </c:pt>
                <c:pt idx="3">
                  <c:v>Övrigt kött</c:v>
                </c:pt>
                <c:pt idx="4">
                  <c:v>Matfågel</c:v>
                </c:pt>
              </c:strCache>
            </c:strRef>
          </c:cat>
          <c:val>
            <c:numRef>
              <c:f>'hage till mage'!$B$114:$F$114</c:f>
              <c:numCache>
                <c:formatCode>0.00</c:formatCode>
                <c:ptCount val="5"/>
                <c:pt idx="0">
                  <c:v>0.58499999999999996</c:v>
                </c:pt>
                <c:pt idx="1">
                  <c:v>0.35</c:v>
                </c:pt>
                <c:pt idx="2">
                  <c:v>0.39600000000000002</c:v>
                </c:pt>
                <c:pt idx="3">
                  <c:v>0.44</c:v>
                </c:pt>
                <c:pt idx="4">
                  <c:v>0.66</c:v>
                </c:pt>
              </c:numCache>
            </c:numRef>
          </c:val>
          <c:extLst>
            <c:ext xmlns:c16="http://schemas.microsoft.com/office/drawing/2014/chart" uri="{C3380CC4-5D6E-409C-BE32-E72D297353CC}">
              <c16:uniqueId val="{00000002-569D-45B0-A3AD-B19E902A2DAE}"/>
            </c:ext>
          </c:extLst>
        </c:ser>
        <c:ser>
          <c:idx val="3"/>
          <c:order val="3"/>
          <c:tx>
            <c:strRef>
              <c:f>'hage till mage'!$A$115</c:f>
              <c:strCache>
                <c:ptCount val="1"/>
                <c:pt idx="0">
                  <c:v>Rå vikt</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mage'!$B$111:$F$111</c:f>
              <c:strCache>
                <c:ptCount val="5"/>
                <c:pt idx="0">
                  <c:v>Gris</c:v>
                </c:pt>
                <c:pt idx="1">
                  <c:v>Nöt</c:v>
                </c:pt>
                <c:pt idx="2">
                  <c:v>Får</c:v>
                </c:pt>
                <c:pt idx="3">
                  <c:v>Övrigt kött</c:v>
                </c:pt>
                <c:pt idx="4">
                  <c:v>Matfågel</c:v>
                </c:pt>
              </c:strCache>
            </c:strRef>
          </c:cat>
          <c:val>
            <c:numRef>
              <c:f>'hage till mage'!$B$115:$F$115</c:f>
              <c:numCache>
                <c:formatCode>0.00</c:formatCode>
                <c:ptCount val="5"/>
                <c:pt idx="0">
                  <c:v>0.46765879614233452</c:v>
                </c:pt>
                <c:pt idx="1">
                  <c:v>0.31177253076155637</c:v>
                </c:pt>
                <c:pt idx="2">
                  <c:v>0.28059527768540071</c:v>
                </c:pt>
                <c:pt idx="3">
                  <c:v>0.31177253076155637</c:v>
                </c:pt>
                <c:pt idx="4">
                  <c:v>0.41418302945301549</c:v>
                </c:pt>
              </c:numCache>
            </c:numRef>
          </c:val>
          <c:extLst>
            <c:ext xmlns:c16="http://schemas.microsoft.com/office/drawing/2014/chart" uri="{C3380CC4-5D6E-409C-BE32-E72D297353CC}">
              <c16:uniqueId val="{00000003-569D-45B0-A3AD-B19E902A2DAE}"/>
            </c:ext>
          </c:extLst>
        </c:ser>
        <c:ser>
          <c:idx val="4"/>
          <c:order val="4"/>
          <c:tx>
            <c:strRef>
              <c:f>'hage till mage'!$A$116</c:f>
              <c:strCache>
                <c:ptCount val="1"/>
                <c:pt idx="0">
                  <c:v>På gaffeln </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mage'!$B$111:$F$111</c:f>
              <c:strCache>
                <c:ptCount val="5"/>
                <c:pt idx="0">
                  <c:v>Gris</c:v>
                </c:pt>
                <c:pt idx="1">
                  <c:v>Nöt</c:v>
                </c:pt>
                <c:pt idx="2">
                  <c:v>Får</c:v>
                </c:pt>
                <c:pt idx="3">
                  <c:v>Övrigt kött</c:v>
                </c:pt>
                <c:pt idx="4">
                  <c:v>Matfågel</c:v>
                </c:pt>
              </c:strCache>
            </c:strRef>
          </c:cat>
          <c:val>
            <c:numRef>
              <c:f>'hage till mage'!$B$116:$F$116</c:f>
              <c:numCache>
                <c:formatCode>0.00</c:formatCode>
                <c:ptCount val="5"/>
                <c:pt idx="0">
                  <c:v>0.35898379970544908</c:v>
                </c:pt>
                <c:pt idx="1">
                  <c:v>0.23932253313696611</c:v>
                </c:pt>
                <c:pt idx="2">
                  <c:v>0.2153902798232695</c:v>
                </c:pt>
                <c:pt idx="3">
                  <c:v>0.23932253313696614</c:v>
                </c:pt>
                <c:pt idx="4">
                  <c:v>0.31793478260869568</c:v>
                </c:pt>
              </c:numCache>
            </c:numRef>
          </c:val>
          <c:extLst>
            <c:ext xmlns:c16="http://schemas.microsoft.com/office/drawing/2014/chart" uri="{C3380CC4-5D6E-409C-BE32-E72D297353CC}">
              <c16:uniqueId val="{00000004-569D-45B0-A3AD-B19E902A2DAE}"/>
            </c:ext>
          </c:extLst>
        </c:ser>
        <c:dLbls>
          <c:dLblPos val="outEnd"/>
          <c:showLegendKey val="0"/>
          <c:showVal val="1"/>
          <c:showCatName val="0"/>
          <c:showSerName val="0"/>
          <c:showPercent val="0"/>
          <c:showBubbleSize val="0"/>
        </c:dLbls>
        <c:gapWidth val="219"/>
        <c:overlap val="-27"/>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crossAx val="832394911"/>
        <c:crosses val="autoZero"/>
        <c:auto val="1"/>
        <c:lblAlgn val="ctr"/>
        <c:lblOffset val="100"/>
        <c:noMultiLvlLbl val="0"/>
      </c:catAx>
      <c:valAx>
        <c:axId val="83239491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crossAx val="8002289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40" b="0" i="0" u="none" strike="noStrike" kern="1200" spc="0" baseline="0">
                <a:solidFill>
                  <a:sysClr val="windowText" lastClr="000000"/>
                </a:solidFill>
                <a:latin typeface="+mn-lt"/>
                <a:ea typeface="+mn-ea"/>
                <a:cs typeface="+mn-cs"/>
              </a:defRPr>
            </a:pPr>
            <a:r>
              <a:rPr lang="sv-SE"/>
              <a:t>Från hage till mage rött kött och kyckling 2025</a:t>
            </a:r>
          </a:p>
        </c:rich>
      </c:tx>
      <c:layout>
        <c:manualLayout>
          <c:xMode val="edge"/>
          <c:yMode val="edge"/>
          <c:x val="0.26624999504059238"/>
          <c:y val="2.200824832755725E-2"/>
        </c:manualLayout>
      </c:layout>
      <c:overlay val="0"/>
      <c:spPr>
        <a:noFill/>
        <a:ln>
          <a:noFill/>
        </a:ln>
        <a:effectLst/>
      </c:spPr>
      <c:txPr>
        <a:bodyPr rot="0" spcFirstLastPara="1" vertOverflow="ellipsis" vert="horz" wrap="square" anchor="ctr" anchorCtr="1"/>
        <a:lstStyle/>
        <a:p>
          <a:pPr algn="ctr" rtl="0">
            <a:defRPr sz="1440" b="0" i="0" u="none" strike="noStrike" kern="1200" spc="0" baseline="0">
              <a:solidFill>
                <a:sysClr val="windowText" lastClr="000000"/>
              </a:solidFill>
              <a:latin typeface="+mn-lt"/>
              <a:ea typeface="+mn-ea"/>
              <a:cs typeface="+mn-cs"/>
            </a:defRPr>
          </a:pPr>
          <a:endParaRPr lang="sv-SE"/>
        </a:p>
      </c:txPr>
    </c:title>
    <c:autoTitleDeleted val="0"/>
    <c:plotArea>
      <c:layout>
        <c:manualLayout>
          <c:layoutTarget val="inner"/>
          <c:xMode val="edge"/>
          <c:yMode val="edge"/>
          <c:x val="0.10847857276488654"/>
          <c:y val="8.3411261161441985E-2"/>
          <c:w val="0.87020360428382948"/>
          <c:h val="0.62097459959881462"/>
        </c:manualLayout>
      </c:layout>
      <c:barChart>
        <c:barDir val="col"/>
        <c:grouping val="clustered"/>
        <c:varyColors val="0"/>
        <c:ser>
          <c:idx val="0"/>
          <c:order val="0"/>
          <c:tx>
            <c:strRef>
              <c:f>'hage till mage'!$A$70</c:f>
              <c:strCache>
                <c:ptCount val="1"/>
                <c:pt idx="0">
                  <c:v>Levande vikt</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mage'!$F$70:$G$70</c:f>
              <c:numCache>
                <c:formatCode>0.0</c:formatCode>
                <c:ptCount val="2"/>
                <c:pt idx="0">
                  <c:v>93.963497270303591</c:v>
                </c:pt>
                <c:pt idx="1">
                  <c:v>31.228117795794986</c:v>
                </c:pt>
              </c:numCache>
            </c:numRef>
          </c:val>
          <c:extLst>
            <c:ext xmlns:c16="http://schemas.microsoft.com/office/drawing/2014/chart" uri="{C3380CC4-5D6E-409C-BE32-E72D297353CC}">
              <c16:uniqueId val="{00000000-569D-45B0-A3AD-B19E902A2DAE}"/>
            </c:ext>
          </c:extLst>
        </c:ser>
        <c:ser>
          <c:idx val="1"/>
          <c:order val="1"/>
          <c:tx>
            <c:strRef>
              <c:f>'hage till mage'!$A$71</c:f>
              <c:strCache>
                <c:ptCount val="1"/>
                <c:pt idx="0">
                  <c:v>Slaktad vikt = totalkonsumtion</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mage'!$F$71:$G$71</c:f>
              <c:numCache>
                <c:formatCode>0.0</c:formatCode>
                <c:ptCount val="2"/>
                <c:pt idx="0">
                  <c:v>56.568378879303019</c:v>
                </c:pt>
                <c:pt idx="1">
                  <c:v>23.42108834684624</c:v>
                </c:pt>
              </c:numCache>
            </c:numRef>
          </c:val>
          <c:extLst>
            <c:ext xmlns:c16="http://schemas.microsoft.com/office/drawing/2014/chart" uri="{C3380CC4-5D6E-409C-BE32-E72D297353CC}">
              <c16:uniqueId val="{00000001-569D-45B0-A3AD-B19E902A2DAE}"/>
            </c:ext>
          </c:extLst>
        </c:ser>
        <c:ser>
          <c:idx val="2"/>
          <c:order val="2"/>
          <c:tx>
            <c:strRef>
              <c:f>'hage till mage'!$A$72</c:f>
              <c:strCache>
                <c:ptCount val="1"/>
                <c:pt idx="0">
                  <c:v>Försäljning i detaljhandeln</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mage'!$F$72:$G$72</c:f>
              <c:numCache>
                <c:formatCode>0.0</c:formatCode>
                <c:ptCount val="2"/>
                <c:pt idx="0">
                  <c:v>42.492081031498714</c:v>
                </c:pt>
                <c:pt idx="1">
                  <c:v>20.610557745224693</c:v>
                </c:pt>
              </c:numCache>
            </c:numRef>
          </c:val>
          <c:extLst>
            <c:ext xmlns:c16="http://schemas.microsoft.com/office/drawing/2014/chart" uri="{C3380CC4-5D6E-409C-BE32-E72D297353CC}">
              <c16:uniqueId val="{00000002-569D-45B0-A3AD-B19E902A2DAE}"/>
            </c:ext>
          </c:extLst>
        </c:ser>
        <c:ser>
          <c:idx val="3"/>
          <c:order val="3"/>
          <c:tx>
            <c:strRef>
              <c:f>'hage till mage'!$A$73</c:f>
              <c:strCache>
                <c:ptCount val="1"/>
                <c:pt idx="0">
                  <c:v>Redo för tillagning = rå vikt</c:v>
                </c:pt>
              </c:strCache>
            </c:strRef>
          </c:tx>
          <c:spPr>
            <a:solidFill>
              <a:schemeClr val="accent4"/>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mage'!$F$73:$G$73</c:f>
              <c:numCache>
                <c:formatCode>0.0</c:formatCode>
                <c:ptCount val="2"/>
                <c:pt idx="0">
                  <c:v>35.272933288557752</c:v>
                </c:pt>
                <c:pt idx="1">
                  <c:v>12.934156432777993</c:v>
                </c:pt>
              </c:numCache>
            </c:numRef>
          </c:val>
          <c:extLst>
            <c:ext xmlns:c16="http://schemas.microsoft.com/office/drawing/2014/chart" uri="{C3380CC4-5D6E-409C-BE32-E72D297353CC}">
              <c16:uniqueId val="{00000003-569D-45B0-A3AD-B19E902A2DAE}"/>
            </c:ext>
          </c:extLst>
        </c:ser>
        <c:ser>
          <c:idx val="4"/>
          <c:order val="4"/>
          <c:tx>
            <c:strRef>
              <c:f>'hage till mage'!$A$74</c:f>
              <c:strCache>
                <c:ptCount val="1"/>
                <c:pt idx="0">
                  <c:v>På gaffeln = slutkonsumtion</c:v>
                </c:pt>
              </c:strCache>
            </c:strRef>
          </c:tx>
          <c:spPr>
            <a:solidFill>
              <a:schemeClr val="accent5"/>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mage'!$F$74:$G$74</c:f>
              <c:numCache>
                <c:formatCode>0.0</c:formatCode>
                <c:ptCount val="2"/>
                <c:pt idx="0">
                  <c:v>27.076175457692901</c:v>
                </c:pt>
                <c:pt idx="1">
                  <c:v>9.9285048426848199</c:v>
                </c:pt>
              </c:numCache>
            </c:numRef>
          </c:val>
          <c:extLst>
            <c:ext xmlns:c16="http://schemas.microsoft.com/office/drawing/2014/chart" uri="{C3380CC4-5D6E-409C-BE32-E72D297353CC}">
              <c16:uniqueId val="{00000004-569D-45B0-A3AD-B19E902A2DAE}"/>
            </c:ext>
          </c:extLst>
        </c:ser>
        <c:ser>
          <c:idx val="5"/>
          <c:order val="5"/>
          <c:tx>
            <c:strRef>
              <c:f>'hage till mage'!$A$75</c:f>
              <c:strCache>
                <c:ptCount val="1"/>
                <c:pt idx="0">
                  <c:v>Livsmedelsverkets gällande kostråd</c:v>
                </c:pt>
              </c:strCache>
            </c:strRef>
          </c:tx>
          <c:spPr>
            <a:pattFill prst="pct80">
              <a:fgClr>
                <a:schemeClr val="bg1">
                  <a:lumMod val="50000"/>
                </a:schemeClr>
              </a:fgClr>
              <a:bgClr>
                <a:schemeClr val="bg1"/>
              </a:bgClr>
            </a:patt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'hage till mage'!$F$69:$G$69</c:f>
              <c:strCache>
                <c:ptCount val="2"/>
                <c:pt idx="0">
                  <c:v>Rött kött</c:v>
                </c:pt>
                <c:pt idx="1">
                  <c:v>Matfågel</c:v>
                </c:pt>
              </c:strCache>
            </c:strRef>
          </c:cat>
          <c:val>
            <c:numRef>
              <c:f>'hage till mage'!$F$75:$G$75</c:f>
              <c:numCache>
                <c:formatCode>General</c:formatCode>
                <c:ptCount val="2"/>
                <c:pt idx="0" formatCode="0.0">
                  <c:v>18.2</c:v>
                </c:pt>
              </c:numCache>
            </c:numRef>
          </c:val>
          <c:extLst>
            <c:ext xmlns:c16="http://schemas.microsoft.com/office/drawing/2014/chart" uri="{C3380CC4-5D6E-409C-BE32-E72D297353CC}">
              <c16:uniqueId val="{0000000C-A654-495F-9506-CEABD171442E}"/>
            </c:ext>
          </c:extLst>
        </c:ser>
        <c:dLbls>
          <c:dLblPos val="outEnd"/>
          <c:showLegendKey val="0"/>
          <c:showVal val="1"/>
          <c:showCatName val="0"/>
          <c:showSerName val="0"/>
          <c:showPercent val="0"/>
          <c:showBubbleSize val="0"/>
        </c:dLbls>
        <c:gapWidth val="219"/>
        <c:overlap val="-27"/>
        <c:axId val="800228943"/>
        <c:axId val="832394911"/>
      </c:barChart>
      <c:catAx>
        <c:axId val="800228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832394911"/>
        <c:crosses val="autoZero"/>
        <c:auto val="1"/>
        <c:lblAlgn val="ctr"/>
        <c:lblOffset val="100"/>
        <c:noMultiLvlLbl val="0"/>
      </c:catAx>
      <c:valAx>
        <c:axId val="832394911"/>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sv-SE"/>
                  <a:t>kg/capita</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crossAx val="800228943"/>
        <c:crosses val="autoZero"/>
        <c:crossBetween val="between"/>
      </c:valAx>
      <c:spPr>
        <a:noFill/>
        <a:ln>
          <a:noFill/>
        </a:ln>
        <a:effectLst/>
      </c:spPr>
    </c:plotArea>
    <c:legend>
      <c:legendPos val="b"/>
      <c:layout>
        <c:manualLayout>
          <c:xMode val="edge"/>
          <c:yMode val="edge"/>
          <c:x val="7.9570454537064739E-2"/>
          <c:y val="0.79353383370817809"/>
          <c:w val="0.87366224791521307"/>
          <c:h val="0.1817408969150954"/>
        </c:manualLayout>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solidFill>
            <a:sysClr val="windowText" lastClr="000000"/>
          </a:solidFill>
        </a:defRPr>
      </a:pPr>
      <a:endParaRPr lang="sv-S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 Id="rId5" Type="http://schemas.openxmlformats.org/officeDocument/2006/relationships/chart" Target="../charts/chart8.xml"/><Relationship Id="rId4" Type="http://schemas.openxmlformats.org/officeDocument/2006/relationships/chart" Target="../charts/chart7.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390523</xdr:colOff>
      <xdr:row>20</xdr:row>
      <xdr:rowOff>77785</xdr:rowOff>
    </xdr:from>
    <xdr:to>
      <xdr:col>26</xdr:col>
      <xdr:colOff>133350</xdr:colOff>
      <xdr:row>57</xdr:row>
      <xdr:rowOff>28575</xdr:rowOff>
    </xdr:to>
    <xdr:graphicFrame macro="">
      <xdr:nvGraphicFramePr>
        <xdr:cNvPr id="2" name="Diagram 1" descr="Totalkonsumtionen av kött 1990-2024&#10;&#10;Figuren visar utvecklingen av den svenska totalkonsumtionen av kött 1990-2024 i kg/capita uppdelat på köttslag">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228599</xdr:colOff>
      <xdr:row>13</xdr:row>
      <xdr:rowOff>28575</xdr:rowOff>
    </xdr:from>
    <xdr:to>
      <xdr:col>23</xdr:col>
      <xdr:colOff>368300</xdr:colOff>
      <xdr:row>41</xdr:row>
      <xdr:rowOff>101600</xdr:rowOff>
    </xdr:to>
    <xdr:graphicFrame macro="">
      <xdr:nvGraphicFramePr>
        <xdr:cNvPr id="5" name="Diagram 4" descr="Totalkonsumtionen av mejeriprodukter 2005-2024">
          <a:extLst>
            <a:ext uri="{FF2B5EF4-FFF2-40B4-BE49-F238E27FC236}">
              <a16:creationId xmlns:a16="http://schemas.microsoft.com/office/drawing/2014/main" id="{CD696FF0-BB6D-48D2-AB93-1FC713F8310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95250</xdr:colOff>
      <xdr:row>8</xdr:row>
      <xdr:rowOff>41274</xdr:rowOff>
    </xdr:from>
    <xdr:to>
      <xdr:col>24</xdr:col>
      <xdr:colOff>114300</xdr:colOff>
      <xdr:row>38</xdr:row>
      <xdr:rowOff>57150</xdr:rowOff>
    </xdr:to>
    <xdr:graphicFrame macro="">
      <xdr:nvGraphicFramePr>
        <xdr:cNvPr id="3" name="Diagram 2" descr="Svensk totalkonsumtion av ägg&#10;&#10;Figuren visar utvecklingen av den svenska totalkonsumtionen av ägg 2005-2024">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342900</xdr:colOff>
      <xdr:row>21</xdr:row>
      <xdr:rowOff>142875</xdr:rowOff>
    </xdr:from>
    <xdr:to>
      <xdr:col>20</xdr:col>
      <xdr:colOff>311150</xdr:colOff>
      <xdr:row>52</xdr:row>
      <xdr:rowOff>15875</xdr:rowOff>
    </xdr:to>
    <xdr:graphicFrame macro="">
      <xdr:nvGraphicFramePr>
        <xdr:cNvPr id="2" name="Diagram 1" descr="Figuren visar konsumtionen av kött på gaffeln i relation till kostrådet uttryckt i gram per vecka för vuxna svenskar från 1990" title="Konsumtionen av kött i relation till kostrådet">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85723</xdr:colOff>
      <xdr:row>76</xdr:row>
      <xdr:rowOff>171450</xdr:rowOff>
    </xdr:from>
    <xdr:to>
      <xdr:col>10</xdr:col>
      <xdr:colOff>47625</xdr:colOff>
      <xdr:row>99</xdr:row>
      <xdr:rowOff>196850</xdr:rowOff>
    </xdr:to>
    <xdr:graphicFrame macro="">
      <xdr:nvGraphicFramePr>
        <xdr:cNvPr id="3" name="Diagram 2" descr="Från hage till mage rött kött och kyckling 2010&#10;&#10;Figuren visar utbytet från hage till mage för grupperna rött kött och kyckling 2010 samt relationen till kostrådet">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118</xdr:row>
      <xdr:rowOff>142875</xdr:rowOff>
    </xdr:from>
    <xdr:to>
      <xdr:col>10</xdr:col>
      <xdr:colOff>466726</xdr:colOff>
      <xdr:row>139</xdr:row>
      <xdr:rowOff>155574</xdr:rowOff>
    </xdr:to>
    <xdr:graphicFrame macro="">
      <xdr:nvGraphicFramePr>
        <xdr:cNvPr id="5" name="Diagram 4" descr="Utbyte från hage till mage per köttslag&#10;&#10;Figuren visar utbytet från hage till mage för samtliga köttslag det senaste helåret, alltså hur mycket som går bort i vikt vid varje steg utifrån en teoretisk beräkning">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184150</xdr:colOff>
      <xdr:row>118</xdr:row>
      <xdr:rowOff>152400</xdr:rowOff>
    </xdr:from>
    <xdr:to>
      <xdr:col>25</xdr:col>
      <xdr:colOff>76200</xdr:colOff>
      <xdr:row>139</xdr:row>
      <xdr:rowOff>149224</xdr:rowOff>
    </xdr:to>
    <xdr:graphicFrame macro="">
      <xdr:nvGraphicFramePr>
        <xdr:cNvPr id="6" name="Diagram 5" descr="Figuren visar hur mycket som går bort i varje steg från hage till mage baserat på ett kg levande vikt " title="Utbyte från hage till mage baserat på 1 kg levande vikt">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228600</xdr:colOff>
      <xdr:row>76</xdr:row>
      <xdr:rowOff>101600</xdr:rowOff>
    </xdr:from>
    <xdr:to>
      <xdr:col>23</xdr:col>
      <xdr:colOff>314325</xdr:colOff>
      <xdr:row>99</xdr:row>
      <xdr:rowOff>123826</xdr:rowOff>
    </xdr:to>
    <xdr:graphicFrame macro="">
      <xdr:nvGraphicFramePr>
        <xdr:cNvPr id="7" name="Diagram 6" descr="Figuren visar utbytet från hage till mage för grupperna rött kött och kyckling samt relationen till kostrådet det senaste året" title="Från hage till mage rött kött och kyckling">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457199</xdr:colOff>
      <xdr:row>24</xdr:row>
      <xdr:rowOff>126999</xdr:rowOff>
    </xdr:from>
    <xdr:to>
      <xdr:col>31</xdr:col>
      <xdr:colOff>400050</xdr:colOff>
      <xdr:row>41</xdr:row>
      <xdr:rowOff>66675</xdr:rowOff>
    </xdr:to>
    <xdr:sp macro="" textlink="">
      <xdr:nvSpPr>
        <xdr:cNvPr id="8" name="textruta 7">
          <a:extLst>
            <a:ext uri="{FF2B5EF4-FFF2-40B4-BE49-F238E27FC236}">
              <a16:creationId xmlns:a16="http://schemas.microsoft.com/office/drawing/2014/main" id="{00000000-0008-0000-0300-000008000000}"/>
            </a:ext>
          </a:extLst>
        </xdr:cNvPr>
        <xdr:cNvSpPr txBox="1"/>
      </xdr:nvSpPr>
      <xdr:spPr>
        <a:xfrm>
          <a:off x="12820649" y="4956174"/>
          <a:ext cx="5600701" cy="3340101"/>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sv-SE" sz="1200"/>
            <a:t>Genomsnittlig konsumtion "på gaffeln" av rött kött och charkproduker hos vuxna 2025 landade enligt vår beräkning på 521 gram,</a:t>
          </a:r>
          <a:r>
            <a:rPr lang="sv-SE" sz="1200" baseline="0"/>
            <a:t> vilket är </a:t>
          </a:r>
          <a:r>
            <a:rPr lang="sv-SE" sz="1200"/>
            <a:t>49 procent över Livsmedelsverkets</a:t>
          </a:r>
          <a:r>
            <a:rPr lang="sv-SE" sz="1200" baseline="0"/>
            <a:t> kostråd på högst 350 gram per person och vecka. Det motsvarar 18,2 kg/år</a:t>
          </a:r>
        </a:p>
        <a:p>
          <a:pPr algn="l"/>
          <a:endParaRPr lang="sv-SE" sz="1200" baseline="0"/>
        </a:p>
        <a:p>
          <a:pPr algn="l"/>
          <a:r>
            <a:rPr lang="sv-SE" sz="1200" baseline="0"/>
            <a:t>Det n</a:t>
          </a:r>
          <a:r>
            <a:rPr lang="sv-SE" sz="1200" baseline="0">
              <a:solidFill>
                <a:schemeClr val="dk1"/>
              </a:solidFill>
              <a:effectLst/>
              <a:latin typeface="+mn-lt"/>
              <a:ea typeface="+mn-ea"/>
              <a:cs typeface="+mn-cs"/>
            </a:rPr>
            <a:t>ya kostrådet lanserades den 28 april 2025 och baseras på nordiska näringsrekommendationer (NNR 2023). </a:t>
          </a:r>
        </a:p>
        <a:p>
          <a:pPr algn="l"/>
          <a:endParaRPr lang="sv-SE" sz="1200" baseline="0">
            <a:solidFill>
              <a:schemeClr val="dk1"/>
            </a:solidFill>
            <a:effectLst/>
            <a:latin typeface="+mn-lt"/>
            <a:ea typeface="+mn-ea"/>
            <a:cs typeface="+mn-cs"/>
          </a:endParaRPr>
        </a:p>
        <a:p>
          <a:pPr algn="l"/>
          <a:r>
            <a:rPr lang="sv-SE" sz="1200" baseline="0"/>
            <a:t>Om vi istället hade jämfört med det tidigare kostrådet på högst 500 gram per person och vecka, hade den verkliga konsumtionen legat 4 procent högre. </a:t>
          </a:r>
        </a:p>
        <a:p>
          <a:pPr algn="l"/>
          <a:endParaRPr lang="sv-SE" sz="1200" baseline="0"/>
        </a:p>
        <a:p>
          <a:pPr algn="l"/>
          <a:r>
            <a:rPr lang="sv-SE" sz="1200" baseline="0"/>
            <a:t>Rekommendationen att äta högst 500 gram rött kött och charkprodukter per person och vecka lanserades i kostråden 2015. Före detta år fanns ingen kvantitativ rekommendation för dessa livsmedel, men för att vi ska kunna göra en historisk tillbakablick på relation mellan kostråd och verklig konsumtion så har vi i denna jämföresle antagit att kostrådet för 2015 går tillbaka till 1990. </a:t>
          </a:r>
        </a:p>
        <a:p>
          <a:pPr algn="l"/>
          <a:endParaRPr lang="sv-SE" sz="1200" baseline="0"/>
        </a:p>
        <a:p>
          <a:pPr algn="l"/>
          <a:r>
            <a:rPr lang="sv-SE" sz="1200" baseline="0"/>
            <a:t>Kyckling omfattas inte av kvantitativa rekommendationer i kostrådet. </a:t>
          </a:r>
          <a:endParaRPr lang="sv-SE" sz="1200"/>
        </a:p>
      </xdr:txBody>
    </xdr:sp>
    <xdr:clientData/>
  </xdr:twoCellAnchor>
</xdr:wsDr>
</file>

<file path=xl/drawings/drawing5.xml><?xml version="1.0" encoding="utf-8"?>
<c:userShapes xmlns:c="http://schemas.openxmlformats.org/drawingml/2006/chart">
  <cdr:relSizeAnchor xmlns:cdr="http://schemas.openxmlformats.org/drawingml/2006/chartDrawing">
    <cdr:from>
      <cdr:x>0.38466</cdr:x>
      <cdr:y>0.23186</cdr:y>
    </cdr:from>
    <cdr:to>
      <cdr:x>0.9491</cdr:x>
      <cdr:y>0.33089</cdr:y>
    </cdr:to>
    <cdr:sp macro="" textlink="">
      <cdr:nvSpPr>
        <cdr:cNvPr id="2" name="textruta 1"/>
        <cdr:cNvSpPr txBox="1"/>
      </cdr:nvSpPr>
      <cdr:spPr>
        <a:xfrm xmlns:a="http://schemas.openxmlformats.org/drawingml/2006/main">
          <a:off x="2605027" y="1071845"/>
          <a:ext cx="3822543" cy="457796"/>
        </a:xfrm>
        <a:prstGeom xmlns:a="http://schemas.openxmlformats.org/drawingml/2006/main" prst="rect">
          <a:avLst/>
        </a:prstGeom>
        <a:solidFill xmlns:a="http://schemas.openxmlformats.org/drawingml/2006/main">
          <a:schemeClr val="bg1">
            <a:lumMod val="85000"/>
          </a:schemeClr>
        </a:solidFill>
        <a:ln xmlns:a="http://schemas.openxmlformats.org/drawingml/2006/main" w="9525" cmpd="sng">
          <a:solidFill>
            <a:schemeClr val="lt1">
              <a:shade val="50000"/>
            </a:schemeClr>
          </a:solid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l"/>
          <a:r>
            <a:rPr lang="sv-SE" sz="1100">
              <a:solidFill>
                <a:sysClr val="windowText" lastClr="000000"/>
              </a:solidFill>
            </a:rPr>
            <a:t>Beräkningen visar att vår konsumtion "på gaffeln" av rött kött 2025 låg 49 procent över Livsmedelsverkets</a:t>
          </a:r>
          <a:r>
            <a:rPr lang="sv-SE" sz="1100" baseline="0">
              <a:solidFill>
                <a:sysClr val="windowText" lastClr="000000"/>
              </a:solidFill>
            </a:rPr>
            <a:t> kostråd.</a:t>
          </a:r>
          <a:endParaRPr lang="sv-SE" sz="1100">
            <a:solidFill>
              <a:sysClr val="windowText" lastClr="000000"/>
            </a:solidFill>
          </a:endParaRPr>
        </a:p>
      </cdr:txBody>
    </cdr:sp>
  </cdr:relSizeAnchor>
</c:userShap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Köttkonsumtion" displayName="Köttkonsumtion" ref="A5:AM12" totalsRowShown="0" headerRowDxfId="270" dataDxfId="269">
  <autoFilter ref="A5:AM12" xr:uid="{00000000-0009-0000-0100-000009000000}"/>
  <tableColumns count="39">
    <tableColumn id="1" xr3:uid="{00000000-0010-0000-0000-000001000000}" name="Köttslag, kg/capita" dataDxfId="268"/>
    <tableColumn id="2" xr3:uid="{00000000-0010-0000-0000-000002000000}" name="1990" dataDxfId="267"/>
    <tableColumn id="3" xr3:uid="{00000000-0010-0000-0000-000003000000}" name="1991" dataDxfId="266"/>
    <tableColumn id="4" xr3:uid="{00000000-0010-0000-0000-000004000000}" name="1992" dataDxfId="265"/>
    <tableColumn id="5" xr3:uid="{00000000-0010-0000-0000-000005000000}" name="1993" dataDxfId="264"/>
    <tableColumn id="6" xr3:uid="{00000000-0010-0000-0000-000006000000}" name="1994" dataDxfId="263"/>
    <tableColumn id="7" xr3:uid="{00000000-0010-0000-0000-000007000000}" name="1995" dataDxfId="262"/>
    <tableColumn id="8" xr3:uid="{00000000-0010-0000-0000-000008000000}" name="1996" dataDxfId="261"/>
    <tableColumn id="9" xr3:uid="{00000000-0010-0000-0000-000009000000}" name="1997" dataDxfId="260"/>
    <tableColumn id="10" xr3:uid="{00000000-0010-0000-0000-00000A000000}" name="1998" dataDxfId="259"/>
    <tableColumn id="11" xr3:uid="{00000000-0010-0000-0000-00000B000000}" name="1999" dataDxfId="258"/>
    <tableColumn id="12" xr3:uid="{00000000-0010-0000-0000-00000C000000}" name="2000" dataDxfId="257"/>
    <tableColumn id="13" xr3:uid="{00000000-0010-0000-0000-00000D000000}" name="2001" dataDxfId="256"/>
    <tableColumn id="14" xr3:uid="{00000000-0010-0000-0000-00000E000000}" name="2002" dataDxfId="255"/>
    <tableColumn id="15" xr3:uid="{00000000-0010-0000-0000-00000F000000}" name="2003" dataDxfId="254"/>
    <tableColumn id="16" xr3:uid="{00000000-0010-0000-0000-000010000000}" name="2004" dataDxfId="253"/>
    <tableColumn id="17" xr3:uid="{00000000-0010-0000-0000-000011000000}" name="2005" dataDxfId="252"/>
    <tableColumn id="18" xr3:uid="{00000000-0010-0000-0000-000012000000}" name="2006" dataDxfId="251"/>
    <tableColumn id="19" xr3:uid="{00000000-0010-0000-0000-000013000000}" name="2007" dataDxfId="250"/>
    <tableColumn id="20" xr3:uid="{00000000-0010-0000-0000-000014000000}" name="2008" dataDxfId="249"/>
    <tableColumn id="21" xr3:uid="{00000000-0010-0000-0000-000015000000}" name="2009" dataDxfId="248"/>
    <tableColumn id="22" xr3:uid="{00000000-0010-0000-0000-000016000000}" name="2010" dataDxfId="247"/>
    <tableColumn id="23" xr3:uid="{00000000-0010-0000-0000-000017000000}" name="2011" dataDxfId="246"/>
    <tableColumn id="24" xr3:uid="{00000000-0010-0000-0000-000018000000}" name="2012" dataDxfId="245"/>
    <tableColumn id="25" xr3:uid="{00000000-0010-0000-0000-000019000000}" name="2013" dataDxfId="244"/>
    <tableColumn id="26" xr3:uid="{00000000-0010-0000-0000-00001A000000}" name="2014" dataDxfId="243"/>
    <tableColumn id="27" xr3:uid="{00000000-0010-0000-0000-00001B000000}" name="2015" dataDxfId="242"/>
    <tableColumn id="28" xr3:uid="{00000000-0010-0000-0000-00001C000000}" name="2016" dataDxfId="241"/>
    <tableColumn id="29" xr3:uid="{00000000-0010-0000-0000-00001D000000}" name="2017" dataDxfId="240"/>
    <tableColumn id="30" xr3:uid="{00000000-0010-0000-0000-00001E000000}" name="2018" dataDxfId="239"/>
    <tableColumn id="31" xr3:uid="{00000000-0010-0000-0000-00001F000000}" name="2019" dataDxfId="238"/>
    <tableColumn id="32" xr3:uid="{00000000-0010-0000-0000-000020000000}" name="2020" dataDxfId="237"/>
    <tableColumn id="33" xr3:uid="{00000000-0010-0000-0000-000021000000}" name="2021" dataDxfId="236"/>
    <tableColumn id="34" xr3:uid="{00000000-0010-0000-0000-000022000000}" name="2022" dataDxfId="235"/>
    <tableColumn id="35" xr3:uid="{00000000-0010-0000-0000-000023000000}" name="2023" dataDxfId="234" dataCellStyle="Procent"/>
    <tableColumn id="36" xr3:uid="{24ADE6F8-58DA-44A1-9B11-8BED73D7069C}" name="2024" dataDxfId="233"/>
    <tableColumn id="37" xr3:uid="{C13624B7-210C-4304-8530-99C64A6E4D36}" name="2025" dataDxfId="232"/>
    <tableColumn id="38" xr3:uid="{7CFC6A2C-248D-4D48-8B73-101D9808E1EF}" name="2025-Q2" dataDxfId="231"/>
    <tableColumn id="39" xr3:uid="{A2050E7B-DCB3-4A52-8088-26C9017EB857}" name="2026-Q2" dataDxfId="23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Övrigtkött" displayName="Övrigtkött" ref="A14:AK19" totalsRowShown="0" headerRowDxfId="229" dataDxfId="228">
  <autoFilter ref="A14:AK19" xr:uid="{00000000-0009-0000-0100-00000A000000}"/>
  <tableColumns count="37">
    <tableColumn id="1" xr3:uid="{00000000-0010-0000-0100-000001000000}" name="Övrigt kött, kg/capita" dataDxfId="227"/>
    <tableColumn id="2" xr3:uid="{00000000-0010-0000-0100-000002000000}" name="1990" dataDxfId="226"/>
    <tableColumn id="3" xr3:uid="{00000000-0010-0000-0100-000003000000}" name="1991" dataDxfId="225"/>
    <tableColumn id="4" xr3:uid="{00000000-0010-0000-0100-000004000000}" name="1992" dataDxfId="224"/>
    <tableColumn id="5" xr3:uid="{00000000-0010-0000-0100-000005000000}" name="1993" dataDxfId="223"/>
    <tableColumn id="6" xr3:uid="{00000000-0010-0000-0100-000006000000}" name="1994" dataDxfId="222"/>
    <tableColumn id="7" xr3:uid="{00000000-0010-0000-0100-000007000000}" name="1995" dataDxfId="221"/>
    <tableColumn id="8" xr3:uid="{00000000-0010-0000-0100-000008000000}" name="1996" dataDxfId="220"/>
    <tableColumn id="9" xr3:uid="{00000000-0010-0000-0100-000009000000}" name="1997" dataDxfId="219"/>
    <tableColumn id="10" xr3:uid="{00000000-0010-0000-0100-00000A000000}" name="1998" dataDxfId="218"/>
    <tableColumn id="11" xr3:uid="{00000000-0010-0000-0100-00000B000000}" name="1999" dataDxfId="217"/>
    <tableColumn id="12" xr3:uid="{00000000-0010-0000-0100-00000C000000}" name="2000" dataDxfId="216"/>
    <tableColumn id="13" xr3:uid="{00000000-0010-0000-0100-00000D000000}" name="2001" dataDxfId="215"/>
    <tableColumn id="14" xr3:uid="{00000000-0010-0000-0100-00000E000000}" name="2002" dataDxfId="214"/>
    <tableColumn id="15" xr3:uid="{00000000-0010-0000-0100-00000F000000}" name="2003" dataDxfId="213"/>
    <tableColumn id="16" xr3:uid="{00000000-0010-0000-0100-000010000000}" name="2004" dataDxfId="212"/>
    <tableColumn id="17" xr3:uid="{00000000-0010-0000-0100-000011000000}" name="2005" dataDxfId="211"/>
    <tableColumn id="18" xr3:uid="{00000000-0010-0000-0100-000012000000}" name="2006" dataDxfId="210"/>
    <tableColumn id="19" xr3:uid="{00000000-0010-0000-0100-000013000000}" name="2007" dataDxfId="209"/>
    <tableColumn id="20" xr3:uid="{00000000-0010-0000-0100-000014000000}" name="2008" dataDxfId="208"/>
    <tableColumn id="21" xr3:uid="{00000000-0010-0000-0100-000015000000}" name="2009" dataDxfId="207"/>
    <tableColumn id="22" xr3:uid="{00000000-0010-0000-0100-000016000000}" name="2010" dataDxfId="206"/>
    <tableColumn id="23" xr3:uid="{00000000-0010-0000-0100-000017000000}" name="2011" dataDxfId="205"/>
    <tableColumn id="24" xr3:uid="{00000000-0010-0000-0100-000018000000}" name="2012" dataDxfId="204"/>
    <tableColumn id="25" xr3:uid="{00000000-0010-0000-0100-000019000000}" name="2013" dataDxfId="203"/>
    <tableColumn id="26" xr3:uid="{00000000-0010-0000-0100-00001A000000}" name="2014" dataDxfId="202"/>
    <tableColumn id="27" xr3:uid="{00000000-0010-0000-0100-00001B000000}" name="2015" dataDxfId="201"/>
    <tableColumn id="28" xr3:uid="{00000000-0010-0000-0100-00001C000000}" name="2016" dataDxfId="200"/>
    <tableColumn id="29" xr3:uid="{00000000-0010-0000-0100-00001D000000}" name="2017" dataDxfId="199"/>
    <tableColumn id="30" xr3:uid="{00000000-0010-0000-0100-00001E000000}" name="2018" dataDxfId="198"/>
    <tableColumn id="31" xr3:uid="{00000000-0010-0000-0100-00001F000000}" name="2019" dataDxfId="197"/>
    <tableColumn id="32" xr3:uid="{00000000-0010-0000-0100-000020000000}" name="2020" dataDxfId="196"/>
    <tableColumn id="33" xr3:uid="{00000000-0010-0000-0100-000021000000}" name="2021" dataDxfId="195"/>
    <tableColumn id="34" xr3:uid="{4E7F48CF-20DB-457F-8C00-964A3336FB30}" name="2022" dataDxfId="194"/>
    <tableColumn id="35" xr3:uid="{99CC9A3A-449E-4208-9377-AD6DE6982CB1}" name="2023" dataDxfId="193"/>
    <tableColumn id="36" xr3:uid="{F38CF8FE-671C-45A6-8C74-CEECF4BB97D1}" name="2024" dataDxfId="192"/>
    <tableColumn id="37" xr3:uid="{1EE73C75-59CC-456B-9964-A688FEE63794}" name="2025" dataDxfId="19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MEjerikonsumtion" displayName="MEjerikonsumtion" ref="A4:AG10" totalsRowShown="0" headerRowDxfId="190" dataDxfId="189">
  <autoFilter ref="A4:AG10" xr:uid="{00000000-0009-0000-0100-000008000000}"/>
  <tableColumns count="33">
    <tableColumn id="1" xr3:uid="{00000000-0010-0000-0200-000001000000}" name="Produktkategori" dataDxfId="188"/>
    <tableColumn id="2" xr3:uid="{00000000-0010-0000-0200-000002000000}" name="1995" dataDxfId="187"/>
    <tableColumn id="3" xr3:uid="{00000000-0010-0000-0200-000003000000}" name="1996" dataDxfId="186"/>
    <tableColumn id="4" xr3:uid="{00000000-0010-0000-0200-000004000000}" name="1997" dataDxfId="185"/>
    <tableColumn id="5" xr3:uid="{00000000-0010-0000-0200-000005000000}" name="1998" dataDxfId="184"/>
    <tableColumn id="6" xr3:uid="{00000000-0010-0000-0200-000006000000}" name="1999" dataDxfId="183"/>
    <tableColumn id="7" xr3:uid="{00000000-0010-0000-0200-000007000000}" name="2000" dataDxfId="182"/>
    <tableColumn id="8" xr3:uid="{00000000-0010-0000-0200-000008000000}" name="2001" dataDxfId="181"/>
    <tableColumn id="9" xr3:uid="{00000000-0010-0000-0200-000009000000}" name="2002" dataDxfId="180"/>
    <tableColumn id="10" xr3:uid="{00000000-0010-0000-0200-00000A000000}" name="2003" dataDxfId="179"/>
    <tableColumn id="11" xr3:uid="{00000000-0010-0000-0200-00000B000000}" name="2004" dataDxfId="178"/>
    <tableColumn id="12" xr3:uid="{00000000-0010-0000-0200-00000C000000}" name="2005" dataDxfId="177"/>
    <tableColumn id="13" xr3:uid="{00000000-0010-0000-0200-00000D000000}" name="2006" dataDxfId="176"/>
    <tableColumn id="14" xr3:uid="{00000000-0010-0000-0200-00000E000000}" name="2007" dataDxfId="175"/>
    <tableColumn id="15" xr3:uid="{00000000-0010-0000-0200-00000F000000}" name="2008" dataDxfId="174"/>
    <tableColumn id="16" xr3:uid="{00000000-0010-0000-0200-000010000000}" name="2009" dataDxfId="173"/>
    <tableColumn id="17" xr3:uid="{00000000-0010-0000-0200-000011000000}" name="2010" dataDxfId="172"/>
    <tableColumn id="18" xr3:uid="{00000000-0010-0000-0200-000012000000}" name="2011" dataDxfId="171"/>
    <tableColumn id="19" xr3:uid="{00000000-0010-0000-0200-000013000000}" name="2012" dataDxfId="170"/>
    <tableColumn id="20" xr3:uid="{00000000-0010-0000-0200-000014000000}" name="2013" dataDxfId="169"/>
    <tableColumn id="21" xr3:uid="{00000000-0010-0000-0200-000015000000}" name="2014" dataDxfId="168"/>
    <tableColumn id="22" xr3:uid="{00000000-0010-0000-0200-000016000000}" name="2015" dataDxfId="167"/>
    <tableColumn id="23" xr3:uid="{00000000-0010-0000-0200-000017000000}" name="2016" dataDxfId="166"/>
    <tableColumn id="24" xr3:uid="{00000000-0010-0000-0200-000018000000}" name="2017" dataDxfId="165"/>
    <tableColumn id="25" xr3:uid="{00000000-0010-0000-0200-000019000000}" name="2018" dataDxfId="164"/>
    <tableColumn id="26" xr3:uid="{00000000-0010-0000-0200-00001A000000}" name="2019" dataDxfId="163"/>
    <tableColumn id="27" xr3:uid="{00000000-0010-0000-0200-00001B000000}" name="2020" dataDxfId="162"/>
    <tableColumn id="29" xr3:uid="{00000000-0010-0000-0200-00001D000000}" name="2021" dataDxfId="161"/>
    <tableColumn id="28" xr3:uid="{00000000-0010-0000-0200-00001C000000}" name="2022" dataDxfId="160" dataCellStyle="Procent"/>
    <tableColumn id="31" xr3:uid="{03192ED9-6A1F-43CD-9E7F-38ECCE28A665}" name="2023" dataDxfId="159"/>
    <tableColumn id="30" xr3:uid="{A119B663-C8F5-4D91-A2F2-32555F456A8B}" name="2024" dataDxfId="158" dataCellStyle="Procent"/>
    <tableColumn id="32" xr3:uid="{F5FAA38C-BE1D-4363-B388-E7B3CC198B9D}" name="2025" dataDxfId="157" dataCellStyle="Procent"/>
    <tableColumn id="33" xr3:uid="{2330B018-16F5-45E7-8B4B-D554A61CC548}" name="2025/2024" dataDxfId="156">
      <calculatedColumnFormula>SUM(MEjerikonsumtion[[#This Row],[2025]]-MEjerikonsumtion[[#This Row],[2024]])/MEjerikonsumtion[[#This Row],[2024]]</calculatedColumnFormula>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Äggknsumtion" displayName="Äggknsumtion" ref="A6:AL7" totalsRowShown="0" headerRowDxfId="155" dataDxfId="154">
  <autoFilter ref="A6:AL7" xr:uid="{00000000-0009-0000-0100-000007000000}"/>
  <tableColumns count="38">
    <tableColumn id="1" xr3:uid="{00000000-0010-0000-0300-000001000000}" name="Produktkategori" dataDxfId="153"/>
    <tableColumn id="2" xr3:uid="{00000000-0010-0000-0300-000002000000}" name="1990" dataDxfId="152"/>
    <tableColumn id="3" xr3:uid="{00000000-0010-0000-0300-000003000000}" name="1991" dataDxfId="151"/>
    <tableColumn id="4" xr3:uid="{00000000-0010-0000-0300-000004000000}" name="1992" dataDxfId="150"/>
    <tableColumn id="5" xr3:uid="{00000000-0010-0000-0300-000005000000}" name="1993" dataDxfId="149"/>
    <tableColumn id="6" xr3:uid="{00000000-0010-0000-0300-000006000000}" name="1994" dataDxfId="148"/>
    <tableColumn id="7" xr3:uid="{00000000-0010-0000-0300-000007000000}" name="1995" dataDxfId="147"/>
    <tableColumn id="8" xr3:uid="{00000000-0010-0000-0300-000008000000}" name="1996" dataDxfId="146"/>
    <tableColumn id="9" xr3:uid="{00000000-0010-0000-0300-000009000000}" name="1997" dataDxfId="145"/>
    <tableColumn id="10" xr3:uid="{00000000-0010-0000-0300-00000A000000}" name="1998" dataDxfId="144"/>
    <tableColumn id="11" xr3:uid="{00000000-0010-0000-0300-00000B000000}" name="1999" dataDxfId="143"/>
    <tableColumn id="12" xr3:uid="{00000000-0010-0000-0300-00000C000000}" name="2000" dataDxfId="142"/>
    <tableColumn id="13" xr3:uid="{00000000-0010-0000-0300-00000D000000}" name="2001" dataDxfId="141"/>
    <tableColumn id="14" xr3:uid="{00000000-0010-0000-0300-00000E000000}" name="2002" dataDxfId="140"/>
    <tableColumn id="15" xr3:uid="{00000000-0010-0000-0300-00000F000000}" name="2003" dataDxfId="139"/>
    <tableColumn id="16" xr3:uid="{00000000-0010-0000-0300-000010000000}" name="2004" dataDxfId="138"/>
    <tableColumn id="17" xr3:uid="{00000000-0010-0000-0300-000011000000}" name="2005" dataDxfId="137"/>
    <tableColumn id="18" xr3:uid="{00000000-0010-0000-0300-000012000000}" name="2006" dataDxfId="136"/>
    <tableColumn id="19" xr3:uid="{00000000-0010-0000-0300-000013000000}" name="2007" dataDxfId="135"/>
    <tableColumn id="20" xr3:uid="{00000000-0010-0000-0300-000014000000}" name="2008" dataDxfId="134"/>
    <tableColumn id="21" xr3:uid="{00000000-0010-0000-0300-000015000000}" name="2009" dataDxfId="133"/>
    <tableColumn id="22" xr3:uid="{00000000-0010-0000-0300-000016000000}" name="2010" dataDxfId="132"/>
    <tableColumn id="23" xr3:uid="{00000000-0010-0000-0300-000017000000}" name="2011" dataDxfId="131"/>
    <tableColumn id="24" xr3:uid="{00000000-0010-0000-0300-000018000000}" name="2012" dataDxfId="130"/>
    <tableColumn id="25" xr3:uid="{00000000-0010-0000-0300-000019000000}" name="2013" dataDxfId="129"/>
    <tableColumn id="26" xr3:uid="{00000000-0010-0000-0300-00001A000000}" name="2014" dataDxfId="128"/>
    <tableColumn id="27" xr3:uid="{00000000-0010-0000-0300-00001B000000}" name="2015" dataDxfId="127"/>
    <tableColumn id="28" xr3:uid="{00000000-0010-0000-0300-00001C000000}" name="2016" dataDxfId="126"/>
    <tableColumn id="29" xr3:uid="{00000000-0010-0000-0300-00001D000000}" name="2017" dataDxfId="125"/>
    <tableColumn id="30" xr3:uid="{00000000-0010-0000-0300-00001E000000}" name="2018" dataDxfId="124"/>
    <tableColumn id="31" xr3:uid="{00000000-0010-0000-0300-00001F000000}" name="2019" dataDxfId="123"/>
    <tableColumn id="32" xr3:uid="{00000000-0010-0000-0300-000020000000}" name="2020" dataDxfId="122"/>
    <tableColumn id="34" xr3:uid="{00000000-0010-0000-0300-000022000000}" name="2021" dataDxfId="121"/>
    <tableColumn id="35" xr3:uid="{48984C8C-9866-48B9-AF66-0D1ED4A173C1}" name="2022" dataDxfId="120"/>
    <tableColumn id="33" xr3:uid="{00000000-0010-0000-0300-000021000000}" name="2023" dataDxfId="119" dataCellStyle="Procent"/>
    <tableColumn id="36" xr3:uid="{AE415AC2-184A-4355-88B0-5CBE017104C1}" name="2024" dataDxfId="118" dataCellStyle="Procent"/>
    <tableColumn id="37" xr3:uid="{6AAF793E-6EA6-46CF-AD97-DC54414A680A}" name="2025" dataDxfId="117" dataCellStyle="Procent"/>
    <tableColumn id="38" xr3:uid="{FF0CCFF2-2BBB-46E4-A102-A803AC7ADC02}" name="2025/2024" dataDxfId="116">
      <calculatedColumnFormula>SUM(AK7-AJ7)/AJ7</calculatedColumnFormula>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otalkonsumtion" displayName="Totalkonsumtion" ref="A5:AK11" totalsRowShown="0" headerRowDxfId="115" dataDxfId="114">
  <autoFilter ref="A5:AK11" xr:uid="{00000000-0009-0000-0100-000001000000}"/>
  <tableColumns count="37">
    <tableColumn id="1" xr3:uid="{00000000-0010-0000-0400-000001000000}" name="Köttslag" dataDxfId="113"/>
    <tableColumn id="2" xr3:uid="{00000000-0010-0000-0400-000002000000}" name="1990" dataDxfId="112"/>
    <tableColumn id="3" xr3:uid="{00000000-0010-0000-0400-000003000000}" name="1991" dataDxfId="111"/>
    <tableColumn id="4" xr3:uid="{00000000-0010-0000-0400-000004000000}" name="1992" dataDxfId="110"/>
    <tableColumn id="5" xr3:uid="{00000000-0010-0000-0400-000005000000}" name="1993" dataDxfId="109"/>
    <tableColumn id="6" xr3:uid="{00000000-0010-0000-0400-000006000000}" name="1994" dataDxfId="108"/>
    <tableColumn id="7" xr3:uid="{00000000-0010-0000-0400-000007000000}" name="1995" dataDxfId="107"/>
    <tableColumn id="8" xr3:uid="{00000000-0010-0000-0400-000008000000}" name="1996" dataDxfId="106"/>
    <tableColumn id="9" xr3:uid="{00000000-0010-0000-0400-000009000000}" name="1997" dataDxfId="105"/>
    <tableColumn id="10" xr3:uid="{00000000-0010-0000-0400-00000A000000}" name="1998" dataDxfId="104"/>
    <tableColumn id="11" xr3:uid="{00000000-0010-0000-0400-00000B000000}" name="1999" dataDxfId="103"/>
    <tableColumn id="12" xr3:uid="{00000000-0010-0000-0400-00000C000000}" name="2000" dataDxfId="102"/>
    <tableColumn id="13" xr3:uid="{00000000-0010-0000-0400-00000D000000}" name="2001" dataDxfId="101"/>
    <tableColumn id="14" xr3:uid="{00000000-0010-0000-0400-00000E000000}" name="2002" dataDxfId="100"/>
    <tableColumn id="15" xr3:uid="{00000000-0010-0000-0400-00000F000000}" name="2003" dataDxfId="99"/>
    <tableColumn id="16" xr3:uid="{00000000-0010-0000-0400-000010000000}" name="2004" dataDxfId="98"/>
    <tableColumn id="17" xr3:uid="{00000000-0010-0000-0400-000011000000}" name="2005" dataDxfId="97"/>
    <tableColumn id="18" xr3:uid="{00000000-0010-0000-0400-000012000000}" name="2006" dataDxfId="96"/>
    <tableColumn id="19" xr3:uid="{00000000-0010-0000-0400-000013000000}" name="2007" dataDxfId="95"/>
    <tableColumn id="20" xr3:uid="{00000000-0010-0000-0400-000014000000}" name="2008" dataDxfId="94"/>
    <tableColumn id="21" xr3:uid="{00000000-0010-0000-0400-000015000000}" name="2009" dataDxfId="93"/>
    <tableColumn id="22" xr3:uid="{00000000-0010-0000-0400-000016000000}" name="2010" dataDxfId="92"/>
    <tableColumn id="23" xr3:uid="{00000000-0010-0000-0400-000017000000}" name="2011" dataDxfId="91"/>
    <tableColumn id="24" xr3:uid="{00000000-0010-0000-0400-000018000000}" name="2012" dataDxfId="90"/>
    <tableColumn id="25" xr3:uid="{00000000-0010-0000-0400-000019000000}" name="2013" dataDxfId="89"/>
    <tableColumn id="26" xr3:uid="{00000000-0010-0000-0400-00001A000000}" name="2014" dataDxfId="88"/>
    <tableColumn id="27" xr3:uid="{00000000-0010-0000-0400-00001B000000}" name="2015" dataDxfId="87"/>
    <tableColumn id="28" xr3:uid="{00000000-0010-0000-0400-00001C000000}" name="2016" dataDxfId="86"/>
    <tableColumn id="29" xr3:uid="{00000000-0010-0000-0400-00001D000000}" name="2017" dataDxfId="85"/>
    <tableColumn id="30" xr3:uid="{00000000-0010-0000-0400-00001E000000}" name="2018" dataDxfId="84"/>
    <tableColumn id="31" xr3:uid="{00000000-0010-0000-0400-00001F000000}" name="2019" dataDxfId="83"/>
    <tableColumn id="32" xr3:uid="{00000000-0010-0000-0400-000020000000}" name="2020" dataDxfId="82"/>
    <tableColumn id="33" xr3:uid="{00000000-0010-0000-0400-000021000000}" name="2021" dataDxfId="81"/>
    <tableColumn id="34" xr3:uid="{977581E3-8988-4289-A492-AD5F4F258557}" name="2022" dataDxfId="80"/>
    <tableColumn id="35" xr3:uid="{9FD27FC6-CA2D-48D6-9A87-D055DB292DF8}" name="2023" dataDxfId="79"/>
    <tableColumn id="36" xr3:uid="{8BBA9287-D4EA-4C0B-B3C6-35C64D715158}" name="2024" dataDxfId="78"/>
    <tableColumn id="37" xr3:uid="{0598E667-30D5-414A-A5F0-B57B39F552D6}" name="2025" dataDxfId="7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Verkligkonsumtion" displayName="Verkligkonsumtion" ref="A14:AK21" totalsRowShown="0" headerRowDxfId="76" dataDxfId="75">
  <autoFilter ref="A14:AK21" xr:uid="{00000000-0009-0000-0100-000002000000}"/>
  <tableColumns count="37">
    <tableColumn id="1" xr3:uid="{00000000-0010-0000-0500-000001000000}" name="Köttslag" dataDxfId="74"/>
    <tableColumn id="2" xr3:uid="{00000000-0010-0000-0500-000002000000}" name="1990" dataDxfId="73"/>
    <tableColumn id="3" xr3:uid="{00000000-0010-0000-0500-000003000000}" name="1991" dataDxfId="72"/>
    <tableColumn id="4" xr3:uid="{00000000-0010-0000-0500-000004000000}" name="1992" dataDxfId="71"/>
    <tableColumn id="5" xr3:uid="{00000000-0010-0000-0500-000005000000}" name="1993" dataDxfId="70"/>
    <tableColumn id="6" xr3:uid="{00000000-0010-0000-0500-000006000000}" name="1994" dataDxfId="69"/>
    <tableColumn id="7" xr3:uid="{00000000-0010-0000-0500-000007000000}" name="1995" dataDxfId="68"/>
    <tableColumn id="8" xr3:uid="{00000000-0010-0000-0500-000008000000}" name="1996" dataDxfId="67"/>
    <tableColumn id="9" xr3:uid="{00000000-0010-0000-0500-000009000000}" name="1997" dataDxfId="66"/>
    <tableColumn id="10" xr3:uid="{00000000-0010-0000-0500-00000A000000}" name="1998" dataDxfId="65"/>
    <tableColumn id="11" xr3:uid="{00000000-0010-0000-0500-00000B000000}" name="1999" dataDxfId="64"/>
    <tableColumn id="12" xr3:uid="{00000000-0010-0000-0500-00000C000000}" name="2000" dataDxfId="63"/>
    <tableColumn id="13" xr3:uid="{00000000-0010-0000-0500-00000D000000}" name="2001" dataDxfId="62"/>
    <tableColumn id="14" xr3:uid="{00000000-0010-0000-0500-00000E000000}" name="2002" dataDxfId="61"/>
    <tableColumn id="15" xr3:uid="{00000000-0010-0000-0500-00000F000000}" name="2003" dataDxfId="60"/>
    <tableColumn id="16" xr3:uid="{00000000-0010-0000-0500-000010000000}" name="2004" dataDxfId="59"/>
    <tableColumn id="17" xr3:uid="{00000000-0010-0000-0500-000011000000}" name="2005" dataDxfId="58"/>
    <tableColumn id="18" xr3:uid="{00000000-0010-0000-0500-000012000000}" name="2006" dataDxfId="57"/>
    <tableColumn id="19" xr3:uid="{00000000-0010-0000-0500-000013000000}" name="2007" dataDxfId="56"/>
    <tableColumn id="20" xr3:uid="{00000000-0010-0000-0500-000014000000}" name="2008" dataDxfId="55"/>
    <tableColumn id="21" xr3:uid="{00000000-0010-0000-0500-000015000000}" name="2009" dataDxfId="54"/>
    <tableColumn id="22" xr3:uid="{00000000-0010-0000-0500-000016000000}" name="2010" dataDxfId="53"/>
    <tableColumn id="23" xr3:uid="{00000000-0010-0000-0500-000017000000}" name="2011" dataDxfId="52"/>
    <tableColumn id="24" xr3:uid="{00000000-0010-0000-0500-000018000000}" name="2012" dataDxfId="51"/>
    <tableColumn id="25" xr3:uid="{00000000-0010-0000-0500-000019000000}" name="2013" dataDxfId="50"/>
    <tableColumn id="26" xr3:uid="{00000000-0010-0000-0500-00001A000000}" name="2014" dataDxfId="49"/>
    <tableColumn id="27" xr3:uid="{00000000-0010-0000-0500-00001B000000}" name="2015" dataDxfId="48"/>
    <tableColumn id="28" xr3:uid="{00000000-0010-0000-0500-00001C000000}" name="2016" dataDxfId="47"/>
    <tableColumn id="29" xr3:uid="{00000000-0010-0000-0500-00001D000000}" name="2017" dataDxfId="46"/>
    <tableColumn id="30" xr3:uid="{00000000-0010-0000-0500-00001E000000}" name="2018" dataDxfId="45"/>
    <tableColumn id="31" xr3:uid="{00000000-0010-0000-0500-00001F000000}" name="2019" dataDxfId="44"/>
    <tableColumn id="32" xr3:uid="{00000000-0010-0000-0500-000020000000}" name="2020" dataDxfId="43"/>
    <tableColumn id="33" xr3:uid="{00000000-0010-0000-0500-000021000000}" name="2021" dataDxfId="42"/>
    <tableColumn id="34" xr3:uid="{A8119B7F-41AE-491E-BB37-38CDDFF64DA8}" name="2022" dataDxfId="41"/>
    <tableColumn id="35" xr3:uid="{3207F540-4FD7-4ED0-B6B7-2FC5F2D5FD06}" name="2023" dataDxfId="40"/>
    <tableColumn id="36" xr3:uid="{E0A33B52-FA6C-49C0-9D22-6893A420F52E}" name="2024" dataDxfId="39"/>
    <tableColumn id="37" xr3:uid="{97D00693-3BF5-4DFB-8D1D-C7CBFDF86447}" name="2025" dataDxfId="3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Beräkning1" displayName="Beräkning1" ref="A55:G61" totalsRowShown="0" headerRowDxfId="37" dataDxfId="36" tableBorderDxfId="35">
  <autoFilter ref="A55:G61" xr:uid="{00000000-0009-0000-0100-000003000000}"/>
  <tableColumns count="7">
    <tableColumn id="1" xr3:uid="{00000000-0010-0000-0600-000001000000}" name="Konsumtionsnivå" dataDxfId="34"/>
    <tableColumn id="2" xr3:uid="{00000000-0010-0000-0600-000002000000}" name="Gris" dataDxfId="33"/>
    <tableColumn id="3" xr3:uid="{00000000-0010-0000-0600-000003000000}" name="Nöt" dataDxfId="32"/>
    <tableColumn id="4" xr3:uid="{00000000-0010-0000-0600-000004000000}" name="Lamm" dataDxfId="31"/>
    <tableColumn id="5" xr3:uid="{00000000-0010-0000-0600-000005000000}" name="Övrigt kött" dataDxfId="30"/>
    <tableColumn id="6" xr3:uid="{00000000-0010-0000-0600-000006000000}" name="Rött kött" dataDxfId="29"/>
    <tableColumn id="7" xr3:uid="{00000000-0010-0000-0600-000007000000}" name="Matfågel" dataDxfId="2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Beräkning2" displayName="Beräkning2" ref="A69:G75" totalsRowShown="0" headerRowDxfId="27" dataDxfId="26" tableBorderDxfId="25">
  <autoFilter ref="A69:G75" xr:uid="{00000000-0009-0000-0100-000004000000}"/>
  <tableColumns count="7">
    <tableColumn id="1" xr3:uid="{00000000-0010-0000-0700-000001000000}" name="Konsumtionsnivå" dataDxfId="24"/>
    <tableColumn id="2" xr3:uid="{00000000-0010-0000-0700-000002000000}" name="Gris" dataDxfId="23"/>
    <tableColumn id="3" xr3:uid="{00000000-0010-0000-0700-000003000000}" name="Nöt" dataDxfId="22"/>
    <tableColumn id="4" xr3:uid="{00000000-0010-0000-0700-000004000000}" name="Får" dataDxfId="21"/>
    <tableColumn id="5" xr3:uid="{00000000-0010-0000-0700-000005000000}" name="Övrigt kött" dataDxfId="20"/>
    <tableColumn id="6" xr3:uid="{00000000-0010-0000-0700-000006000000}" name="Rött kött" dataDxfId="19"/>
    <tableColumn id="7" xr3:uid="{00000000-0010-0000-0700-000007000000}" name="Matfågel"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8000000}" name="Beräkning3" displayName="Beräkning3" ref="A103:F108" totalsRowShown="0" headerRowDxfId="17" dataDxfId="16" tableBorderDxfId="15">
  <autoFilter ref="A103:F108" xr:uid="{00000000-0009-0000-0100-000005000000}"/>
  <tableColumns count="6">
    <tableColumn id="1" xr3:uid="{00000000-0010-0000-0800-000001000000}" name="Konsumtionsnivå" dataDxfId="14"/>
    <tableColumn id="2" xr3:uid="{00000000-0010-0000-0800-000002000000}" name="Gris" dataDxfId="13">
      <calculatedColumnFormula>B70</calculatedColumnFormula>
    </tableColumn>
    <tableColumn id="3" xr3:uid="{00000000-0010-0000-0800-000003000000}" name="Nöt" dataDxfId="12">
      <calculatedColumnFormula>C70</calculatedColumnFormula>
    </tableColumn>
    <tableColumn id="4" xr3:uid="{00000000-0010-0000-0800-000004000000}" name="Får" dataDxfId="11">
      <calculatedColumnFormula>D70</calculatedColumnFormula>
    </tableColumn>
    <tableColumn id="5" xr3:uid="{00000000-0010-0000-0800-000005000000}" name="Övrigt kött" dataDxfId="10">
      <calculatedColumnFormula>E70</calculatedColumnFormula>
    </tableColumn>
    <tableColumn id="6" xr3:uid="{00000000-0010-0000-0800-000006000000}" name="Matfågel" dataDxfId="9">
      <calculatedColumnFormula>G70</calculatedColumnFormula>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Beräkning4" displayName="Beräkning4" ref="A111:F116" totalsRowShown="0" headerRowDxfId="8" dataDxfId="7" tableBorderDxfId="6">
  <autoFilter ref="A111:F116" xr:uid="{00000000-0009-0000-0100-000006000000}"/>
  <tableColumns count="6">
    <tableColumn id="1" xr3:uid="{00000000-0010-0000-0900-000001000000}" name="Konsumtionsnivå" dataDxfId="5"/>
    <tableColumn id="2" xr3:uid="{00000000-0010-0000-0900-000002000000}" name="Gris" dataDxfId="4"/>
    <tableColumn id="3" xr3:uid="{00000000-0010-0000-0900-000003000000}" name="Nöt" dataDxfId="3"/>
    <tableColumn id="4" xr3:uid="{00000000-0010-0000-0900-000004000000}" name="Får" dataDxfId="2"/>
    <tableColumn id="5" xr3:uid="{00000000-0010-0000-0900-000005000000}" name="Övrigt kött" dataDxfId="1"/>
    <tableColumn id="6" xr3:uid="{00000000-0010-0000-0900-000006000000}" name="Matfågel" dataDxfId="0"/>
  </tableColumns>
  <tableStyleInfo name="TableStyleMedium2"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93C01B"/>
      </a:accent1>
      <a:accent2>
        <a:srgbClr val="50BDED"/>
      </a:accent2>
      <a:accent3>
        <a:srgbClr val="F7921E"/>
      </a:accent3>
      <a:accent4>
        <a:srgbClr val="ED1C24"/>
      </a:accent4>
      <a:accent5>
        <a:srgbClr val="734105"/>
      </a:accent5>
      <a:accent6>
        <a:srgbClr val="E8B909"/>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SJV">
    <a:dk1>
      <a:sysClr val="windowText" lastClr="000000"/>
    </a:dk1>
    <a:lt1>
      <a:sysClr val="window" lastClr="FFFFFF"/>
    </a:lt1>
    <a:dk2>
      <a:srgbClr val="44546A"/>
    </a:dk2>
    <a:lt2>
      <a:srgbClr val="E7E6E6"/>
    </a:lt2>
    <a:accent1>
      <a:srgbClr val="7DA217"/>
    </a:accent1>
    <a:accent2>
      <a:srgbClr val="604000"/>
    </a:accent2>
    <a:accent3>
      <a:srgbClr val="179EDB"/>
    </a:accent3>
    <a:accent4>
      <a:srgbClr val="B59007"/>
    </a:accent4>
    <a:accent5>
      <a:srgbClr val="4498A9"/>
    </a:accent5>
    <a:accent6>
      <a:srgbClr val="9E965C"/>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0.xml"/><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78"/>
  <sheetViews>
    <sheetView tabSelected="1" zoomScaleNormal="100" workbookViewId="0">
      <pane xSplit="1" topLeftCell="N1" activePane="topRight" state="frozen"/>
      <selection pane="topRight" activeCell="AL25" sqref="AL25"/>
    </sheetView>
  </sheetViews>
  <sheetFormatPr defaultColWidth="8.58203125" defaultRowHeight="14" x14ac:dyDescent="0.3"/>
  <cols>
    <col min="1" max="1" width="20.33203125" style="2" customWidth="1"/>
    <col min="2" max="12" width="6.25" style="2" customWidth="1"/>
    <col min="13" max="13" width="6.58203125" style="2" customWidth="1"/>
    <col min="14" max="20" width="6.25" style="2" customWidth="1"/>
    <col min="21" max="21" width="6.5" style="2" customWidth="1"/>
    <col min="22" max="23" width="6.25" style="2" customWidth="1"/>
    <col min="24" max="24" width="6.5" style="2" customWidth="1"/>
    <col min="25" max="26" width="6.25" style="2" customWidth="1"/>
    <col min="27" max="27" width="6.83203125" style="2" customWidth="1"/>
    <col min="28" max="28" width="6.25" style="2" customWidth="1"/>
    <col min="29" max="31" width="7" style="2" customWidth="1"/>
    <col min="32" max="32" width="6.83203125" style="2" customWidth="1"/>
    <col min="33" max="33" width="6.83203125" style="2" bestFit="1" customWidth="1"/>
    <col min="34" max="34" width="6.83203125" style="2" customWidth="1"/>
    <col min="35" max="35" width="7.83203125" style="2" customWidth="1"/>
    <col min="36" max="36" width="7.5" customWidth="1"/>
    <col min="37" max="37" width="8.58203125" customWidth="1"/>
    <col min="38" max="38" width="9.83203125" style="2" customWidth="1"/>
    <col min="39" max="39" width="10" style="2" customWidth="1"/>
    <col min="40" max="40" width="10.5" style="2" customWidth="1"/>
    <col min="41" max="41" width="18.5" style="2" customWidth="1"/>
    <col min="42" max="16384" width="8.58203125" style="2"/>
  </cols>
  <sheetData>
    <row r="1" spans="1:41" ht="18" x14ac:dyDescent="0.4">
      <c r="A1" s="1" t="s">
        <v>81</v>
      </c>
    </row>
    <row r="2" spans="1:41" x14ac:dyDescent="0.3">
      <c r="A2" s="2" t="s">
        <v>82</v>
      </c>
    </row>
    <row r="3" spans="1:41" x14ac:dyDescent="0.3">
      <c r="A3" s="2" t="s">
        <v>91</v>
      </c>
    </row>
    <row r="4" spans="1:41" ht="14.5" x14ac:dyDescent="0.35">
      <c r="A4" s="3"/>
    </row>
    <row r="5" spans="1:41" s="6" customFormat="1" ht="15.5" x14ac:dyDescent="0.35">
      <c r="A5" s="4" t="s">
        <v>79</v>
      </c>
      <c r="B5" s="5" t="s">
        <v>44</v>
      </c>
      <c r="C5" s="5" t="s">
        <v>45</v>
      </c>
      <c r="D5" s="5" t="s">
        <v>46</v>
      </c>
      <c r="E5" s="5" t="s">
        <v>47</v>
      </c>
      <c r="F5" s="5" t="s">
        <v>48</v>
      </c>
      <c r="G5" s="5" t="s">
        <v>49</v>
      </c>
      <c r="H5" s="5" t="s">
        <v>50</v>
      </c>
      <c r="I5" s="5" t="s">
        <v>51</v>
      </c>
      <c r="J5" s="5" t="s">
        <v>52</v>
      </c>
      <c r="K5" s="5" t="s">
        <v>53</v>
      </c>
      <c r="L5" s="5" t="s">
        <v>54</v>
      </c>
      <c r="M5" s="5" t="s">
        <v>55</v>
      </c>
      <c r="N5" s="5" t="s">
        <v>56</v>
      </c>
      <c r="O5" s="5" t="s">
        <v>57</v>
      </c>
      <c r="P5" s="5" t="s">
        <v>58</v>
      </c>
      <c r="Q5" s="5" t="s">
        <v>59</v>
      </c>
      <c r="R5" s="5" t="s">
        <v>60</v>
      </c>
      <c r="S5" s="5" t="s">
        <v>61</v>
      </c>
      <c r="T5" s="5" t="s">
        <v>62</v>
      </c>
      <c r="U5" s="5" t="s">
        <v>63</v>
      </c>
      <c r="V5" s="5" t="s">
        <v>64</v>
      </c>
      <c r="W5" s="5" t="s">
        <v>65</v>
      </c>
      <c r="X5" s="5" t="s">
        <v>66</v>
      </c>
      <c r="Y5" s="5" t="s">
        <v>67</v>
      </c>
      <c r="Z5" s="5" t="s">
        <v>68</v>
      </c>
      <c r="AA5" s="5" t="s">
        <v>69</v>
      </c>
      <c r="AB5" s="5" t="s">
        <v>70</v>
      </c>
      <c r="AC5" s="5" t="s">
        <v>71</v>
      </c>
      <c r="AD5" s="5" t="s">
        <v>72</v>
      </c>
      <c r="AE5" s="5" t="s">
        <v>73</v>
      </c>
      <c r="AF5" s="5" t="s">
        <v>74</v>
      </c>
      <c r="AG5" s="5" t="s">
        <v>83</v>
      </c>
      <c r="AH5" s="5" t="s">
        <v>87</v>
      </c>
      <c r="AI5" s="5" t="s">
        <v>105</v>
      </c>
      <c r="AJ5" s="5" t="s">
        <v>113</v>
      </c>
      <c r="AK5" s="5" t="s">
        <v>124</v>
      </c>
      <c r="AL5" s="5" t="s">
        <v>129</v>
      </c>
      <c r="AM5" s="5" t="s">
        <v>130</v>
      </c>
      <c r="AN5" s="71" t="s">
        <v>123</v>
      </c>
      <c r="AO5" s="71" t="s">
        <v>131</v>
      </c>
    </row>
    <row r="6" spans="1:41" ht="15.5" x14ac:dyDescent="0.35">
      <c r="A6" s="8" t="s">
        <v>0</v>
      </c>
      <c r="B6" s="9">
        <v>31.4</v>
      </c>
      <c r="C6" s="9">
        <v>31.3</v>
      </c>
      <c r="D6" s="9">
        <v>32.948639170235943</v>
      </c>
      <c r="E6" s="9">
        <v>32.799999999999997</v>
      </c>
      <c r="F6" s="9">
        <v>34.299999999999997</v>
      </c>
      <c r="G6" s="9">
        <v>35.799999999999997</v>
      </c>
      <c r="H6" s="9">
        <v>35.4</v>
      </c>
      <c r="I6" s="9">
        <v>35.9</v>
      </c>
      <c r="J6" s="9">
        <v>37.700000000000003</v>
      </c>
      <c r="K6" s="9">
        <v>36.700000000000003</v>
      </c>
      <c r="L6" s="9">
        <v>35.9</v>
      </c>
      <c r="M6" s="9">
        <v>34.9</v>
      </c>
      <c r="N6" s="9">
        <v>36.4</v>
      </c>
      <c r="O6" s="9">
        <v>36.299999999999997</v>
      </c>
      <c r="P6" s="9">
        <v>36.700000000000003</v>
      </c>
      <c r="Q6" s="9">
        <v>35.9</v>
      </c>
      <c r="R6" s="9">
        <v>35.6</v>
      </c>
      <c r="S6" s="9">
        <v>36.299999999999997</v>
      </c>
      <c r="T6" s="9">
        <v>36.4</v>
      </c>
      <c r="U6" s="10">
        <v>36.200000000000003</v>
      </c>
      <c r="V6" s="10">
        <v>37.1</v>
      </c>
      <c r="W6" s="10">
        <v>37.4</v>
      </c>
      <c r="X6" s="11">
        <v>36</v>
      </c>
      <c r="Y6" s="11">
        <v>36.6</v>
      </c>
      <c r="Z6" s="10">
        <v>35.200000000000003</v>
      </c>
      <c r="AA6" s="11">
        <v>34.200000000000003</v>
      </c>
      <c r="AB6" s="11">
        <v>33.5</v>
      </c>
      <c r="AC6" s="11">
        <v>32.799999999999997</v>
      </c>
      <c r="AD6" s="11">
        <v>32.5</v>
      </c>
      <c r="AE6" s="11">
        <v>30.5</v>
      </c>
      <c r="AF6" s="11">
        <v>29.6</v>
      </c>
      <c r="AG6" s="11">
        <v>29.3</v>
      </c>
      <c r="AH6" s="11">
        <v>29.4</v>
      </c>
      <c r="AI6" s="11">
        <v>27.998416761561796</v>
      </c>
      <c r="AJ6" s="11">
        <v>28.608611646735024</v>
      </c>
      <c r="AK6" s="11">
        <v>29.297672276631605</v>
      </c>
      <c r="AL6" s="84">
        <v>14.69</v>
      </c>
      <c r="AM6" s="84">
        <v>15.02</v>
      </c>
      <c r="AN6" s="85">
        <f t="shared" ref="AN6:AN11" si="0">SUM(AK6-AJ6)/AJ6</f>
        <v>2.4085776632758064E-2</v>
      </c>
      <c r="AO6" s="85">
        <f>SUM(AM6-AL6)/AL6</f>
        <v>2.2464261402314504E-2</v>
      </c>
    </row>
    <row r="7" spans="1:41" ht="15.5" x14ac:dyDescent="0.35">
      <c r="A7" s="8" t="s">
        <v>1</v>
      </c>
      <c r="B7" s="9">
        <v>17</v>
      </c>
      <c r="C7" s="9">
        <v>16.899999999999999</v>
      </c>
      <c r="D7" s="9">
        <v>17.2</v>
      </c>
      <c r="E7" s="9">
        <v>17.5</v>
      </c>
      <c r="F7" s="9">
        <v>17.8</v>
      </c>
      <c r="G7" s="9">
        <v>18.3</v>
      </c>
      <c r="H7" s="9">
        <v>19.2</v>
      </c>
      <c r="I7" s="9">
        <v>20.100000000000001</v>
      </c>
      <c r="J7" s="9">
        <v>20.399999999999999</v>
      </c>
      <c r="K7" s="9">
        <v>21.5</v>
      </c>
      <c r="L7" s="9">
        <v>22.5</v>
      </c>
      <c r="M7" s="9">
        <v>21.6</v>
      </c>
      <c r="N7" s="9">
        <v>24.3</v>
      </c>
      <c r="O7" s="9">
        <v>25.1</v>
      </c>
      <c r="P7" s="9">
        <v>25.4</v>
      </c>
      <c r="Q7" s="9">
        <v>25.5</v>
      </c>
      <c r="R7" s="9">
        <v>25.9</v>
      </c>
      <c r="S7" s="9">
        <v>25.4</v>
      </c>
      <c r="T7" s="9">
        <v>24.9</v>
      </c>
      <c r="U7" s="11">
        <v>24.9</v>
      </c>
      <c r="V7" s="11">
        <v>25.5</v>
      </c>
      <c r="W7" s="11">
        <v>26.1</v>
      </c>
      <c r="X7" s="11">
        <v>25.7</v>
      </c>
      <c r="Y7" s="11">
        <v>25.9</v>
      </c>
      <c r="Z7" s="11">
        <v>26.1</v>
      </c>
      <c r="AA7" s="11">
        <v>26.1</v>
      </c>
      <c r="AB7" s="11">
        <v>25.9</v>
      </c>
      <c r="AC7" s="11">
        <v>24.9</v>
      </c>
      <c r="AD7" s="11">
        <v>24.5</v>
      </c>
      <c r="AE7" s="11">
        <v>24.4</v>
      </c>
      <c r="AF7" s="11">
        <v>22.7</v>
      </c>
      <c r="AG7" s="11">
        <v>22.6</v>
      </c>
      <c r="AH7" s="11">
        <v>23.1</v>
      </c>
      <c r="AI7" s="11">
        <v>22.756418880170575</v>
      </c>
      <c r="AJ7" s="11">
        <v>23.270490382965626</v>
      </c>
      <c r="AK7" s="11">
        <v>22.407361970137647</v>
      </c>
      <c r="AL7" s="84">
        <v>10.67</v>
      </c>
      <c r="AM7" s="84">
        <v>11.45</v>
      </c>
      <c r="AN7" s="100">
        <f t="shared" si="0"/>
        <v>-3.7091114051459928E-2</v>
      </c>
      <c r="AO7" s="100">
        <f t="shared" ref="AO7:AO11" si="1">SUM(AM7-AL7)/AL7</f>
        <v>7.3102155576382319E-2</v>
      </c>
    </row>
    <row r="8" spans="1:41" ht="15.5" x14ac:dyDescent="0.35">
      <c r="A8" s="8" t="s">
        <v>2</v>
      </c>
      <c r="B8" s="9">
        <v>5.9</v>
      </c>
      <c r="C8" s="9">
        <v>6.6</v>
      </c>
      <c r="D8" s="9">
        <v>7.1</v>
      </c>
      <c r="E8" s="9">
        <v>7.5</v>
      </c>
      <c r="F8" s="9">
        <v>8.1999999999999993</v>
      </c>
      <c r="G8" s="9">
        <v>8.6999999999999993</v>
      </c>
      <c r="H8" s="9">
        <v>9</v>
      </c>
      <c r="I8" s="9">
        <v>9.1999999999999993</v>
      </c>
      <c r="J8" s="9">
        <v>9.9</v>
      </c>
      <c r="K8" s="9">
        <v>11.5</v>
      </c>
      <c r="L8" s="9">
        <v>12.8</v>
      </c>
      <c r="M8" s="9">
        <v>13.9</v>
      </c>
      <c r="N8" s="9">
        <v>14.8</v>
      </c>
      <c r="O8" s="9">
        <v>14.3</v>
      </c>
      <c r="P8" s="9">
        <v>14.9</v>
      </c>
      <c r="Q8" s="9">
        <v>15.7</v>
      </c>
      <c r="R8" s="9">
        <v>16.3</v>
      </c>
      <c r="S8" s="9">
        <v>16.7</v>
      </c>
      <c r="T8" s="9">
        <v>18.100000000000001</v>
      </c>
      <c r="U8" s="11">
        <v>17.5</v>
      </c>
      <c r="V8" s="11">
        <v>18.399999999999999</v>
      </c>
      <c r="W8" s="11">
        <v>18.7</v>
      </c>
      <c r="X8" s="11">
        <v>19</v>
      </c>
      <c r="Y8" s="11">
        <v>20.3</v>
      </c>
      <c r="Z8" s="11">
        <v>21.6</v>
      </c>
      <c r="AA8" s="11">
        <v>22.4</v>
      </c>
      <c r="AB8" s="11">
        <v>23.6</v>
      </c>
      <c r="AC8" s="11">
        <v>23.3</v>
      </c>
      <c r="AD8" s="11">
        <v>22.163</v>
      </c>
      <c r="AE8" s="11">
        <v>22.422000000000001</v>
      </c>
      <c r="AF8" s="11">
        <v>21.8</v>
      </c>
      <c r="AG8" s="11">
        <v>23.097326194997855</v>
      </c>
      <c r="AH8" s="11">
        <v>23.047647167528822</v>
      </c>
      <c r="AI8" s="11">
        <v>23.466494011867077</v>
      </c>
      <c r="AJ8" s="11">
        <v>24.064514172741848</v>
      </c>
      <c r="AK8" s="11">
        <v>23.42108834684624</v>
      </c>
      <c r="AL8" s="84">
        <v>11.449863852508031</v>
      </c>
      <c r="AM8" s="84">
        <v>11.654819988246025</v>
      </c>
      <c r="AN8" s="85">
        <f t="shared" si="0"/>
        <v>-2.6737536493648573E-2</v>
      </c>
      <c r="AO8" s="85">
        <f t="shared" si="1"/>
        <v>1.7900312036732192E-2</v>
      </c>
    </row>
    <row r="9" spans="1:41" ht="15.5" x14ac:dyDescent="0.35">
      <c r="A9" s="8" t="s">
        <v>85</v>
      </c>
      <c r="B9" s="86">
        <v>0.8</v>
      </c>
      <c r="C9" s="86">
        <v>0.8</v>
      </c>
      <c r="D9" s="86">
        <v>0.7</v>
      </c>
      <c r="E9" s="86">
        <v>0.6</v>
      </c>
      <c r="F9" s="86">
        <v>0.7</v>
      </c>
      <c r="G9" s="86">
        <v>0.72</v>
      </c>
      <c r="H9" s="86">
        <v>0.8</v>
      </c>
      <c r="I9" s="86">
        <v>0.83</v>
      </c>
      <c r="J9" s="86">
        <v>0.86</v>
      </c>
      <c r="K9" s="86">
        <v>0.96</v>
      </c>
      <c r="L9" s="86">
        <v>0.95</v>
      </c>
      <c r="M9" s="86">
        <v>1.05</v>
      </c>
      <c r="N9" s="86">
        <v>1.01</v>
      </c>
      <c r="O9" s="86">
        <v>1.1000000000000001</v>
      </c>
      <c r="P9" s="86">
        <v>1</v>
      </c>
      <c r="Q9" s="86">
        <v>1.18</v>
      </c>
      <c r="R9" s="86">
        <v>1.31</v>
      </c>
      <c r="S9" s="86">
        <v>1.33</v>
      </c>
      <c r="T9" s="86">
        <v>1.42</v>
      </c>
      <c r="U9" s="84">
        <v>1.61</v>
      </c>
      <c r="V9" s="84">
        <v>1.43</v>
      </c>
      <c r="W9" s="84">
        <v>1.56</v>
      </c>
      <c r="X9" s="84">
        <v>1.6</v>
      </c>
      <c r="Y9" s="84">
        <v>1.65</v>
      </c>
      <c r="Z9" s="84">
        <v>1.72</v>
      </c>
      <c r="AA9" s="84">
        <v>1.76</v>
      </c>
      <c r="AB9" s="84">
        <v>1.86</v>
      </c>
      <c r="AC9" s="84">
        <v>1.9</v>
      </c>
      <c r="AD9" s="84">
        <v>1.86</v>
      </c>
      <c r="AE9" s="84">
        <v>1.7</v>
      </c>
      <c r="AF9" s="84">
        <v>1.68</v>
      </c>
      <c r="AG9" s="84">
        <v>1.49</v>
      </c>
      <c r="AH9" s="84">
        <v>1.57</v>
      </c>
      <c r="AI9" s="84">
        <v>1.579062530563017</v>
      </c>
      <c r="AJ9" s="84">
        <v>1.5602795479175231</v>
      </c>
      <c r="AK9" s="84">
        <v>1.6133446325337701</v>
      </c>
      <c r="AL9" s="84">
        <v>0.83758303429545733</v>
      </c>
      <c r="AM9" s="84">
        <v>1.0601958581279576</v>
      </c>
      <c r="AN9" s="100">
        <f t="shared" si="0"/>
        <v>3.4009985381832405E-2</v>
      </c>
      <c r="AO9" s="100">
        <f t="shared" si="1"/>
        <v>0.26578000594263901</v>
      </c>
    </row>
    <row r="10" spans="1:41" ht="15.5" x14ac:dyDescent="0.35">
      <c r="A10" s="8" t="s">
        <v>4</v>
      </c>
      <c r="B10" s="84">
        <f t="shared" ref="B10:AH10" si="2">B19</f>
        <v>5.6</v>
      </c>
      <c r="C10" s="84">
        <f t="shared" si="2"/>
        <v>5.4</v>
      </c>
      <c r="D10" s="84">
        <f t="shared" si="2"/>
        <v>5.3000000000000007</v>
      </c>
      <c r="E10" s="84">
        <f t="shared" si="2"/>
        <v>5.0999999999999996</v>
      </c>
      <c r="F10" s="84">
        <f t="shared" si="2"/>
        <v>4.8000000000000007</v>
      </c>
      <c r="G10" s="84">
        <f t="shared" si="2"/>
        <v>4.7</v>
      </c>
      <c r="H10" s="84">
        <f t="shared" si="2"/>
        <v>4.0999999999999996</v>
      </c>
      <c r="I10" s="84">
        <f t="shared" si="2"/>
        <v>4.0999999999999996</v>
      </c>
      <c r="J10" s="84">
        <f t="shared" si="2"/>
        <v>3.4</v>
      </c>
      <c r="K10" s="84">
        <f t="shared" si="2"/>
        <v>3.9845648967235254</v>
      </c>
      <c r="L10" s="84">
        <f t="shared" si="2"/>
        <v>4.4000000000000004</v>
      </c>
      <c r="M10" s="84">
        <f t="shared" si="2"/>
        <v>4.4015926330604005</v>
      </c>
      <c r="N10" s="84">
        <f t="shared" si="2"/>
        <v>4.2762787006952863</v>
      </c>
      <c r="O10" s="84">
        <f t="shared" si="2"/>
        <v>4.289207040811303</v>
      </c>
      <c r="P10" s="84">
        <f t="shared" si="2"/>
        <v>4.2811702211289422</v>
      </c>
      <c r="Q10" s="84">
        <f t="shared" si="2"/>
        <v>4.1586431782148701</v>
      </c>
      <c r="R10" s="84">
        <f t="shared" si="2"/>
        <v>3.9373282728949697</v>
      </c>
      <c r="S10" s="84">
        <f t="shared" si="2"/>
        <v>3.8334890379327184</v>
      </c>
      <c r="T10" s="84">
        <f t="shared" si="2"/>
        <v>3.9</v>
      </c>
      <c r="U10" s="84">
        <f t="shared" si="2"/>
        <v>3.9</v>
      </c>
      <c r="V10" s="84">
        <f t="shared" si="2"/>
        <v>4</v>
      </c>
      <c r="W10" s="84">
        <f t="shared" si="2"/>
        <v>3.8</v>
      </c>
      <c r="X10" s="84">
        <f t="shared" si="2"/>
        <v>3.8000000000000003</v>
      </c>
      <c r="Y10" s="84">
        <f t="shared" si="2"/>
        <v>3.6280000000000001</v>
      </c>
      <c r="Z10" s="84">
        <f t="shared" si="2"/>
        <v>3.5</v>
      </c>
      <c r="AA10" s="84">
        <f t="shared" si="2"/>
        <v>3.42</v>
      </c>
      <c r="AB10" s="84">
        <f t="shared" si="2"/>
        <v>3.41</v>
      </c>
      <c r="AC10" s="84">
        <f t="shared" si="2"/>
        <v>3.43</v>
      </c>
      <c r="AD10" s="84">
        <f t="shared" si="2"/>
        <v>3.37</v>
      </c>
      <c r="AE10" s="84">
        <f t="shared" si="2"/>
        <v>3.5</v>
      </c>
      <c r="AF10" s="84">
        <f t="shared" si="2"/>
        <v>3.6100000000000003</v>
      </c>
      <c r="AG10" s="84">
        <f t="shared" si="2"/>
        <v>3.3</v>
      </c>
      <c r="AH10" s="84">
        <f t="shared" si="2"/>
        <v>3.18</v>
      </c>
      <c r="AI10" s="84">
        <f>AI19</f>
        <v>2.9800000000000004</v>
      </c>
      <c r="AJ10" s="84">
        <f>AJ19</f>
        <v>3.32</v>
      </c>
      <c r="AK10" s="84">
        <f>AK19</f>
        <v>3.25</v>
      </c>
      <c r="AL10" s="84">
        <f>Köttkonsumtion[[#This Row],[2025]]/2</f>
        <v>1.625</v>
      </c>
      <c r="AM10" s="84">
        <f>Köttkonsumtion[[#This Row],[2025-Q2]]</f>
        <v>1.625</v>
      </c>
      <c r="AN10" s="85">
        <f t="shared" si="0"/>
        <v>-2.1084337349397544E-2</v>
      </c>
      <c r="AO10" s="85">
        <f t="shared" si="1"/>
        <v>0</v>
      </c>
    </row>
    <row r="11" spans="1:41" s="6" customFormat="1" ht="15.5" x14ac:dyDescent="0.35">
      <c r="A11" s="14" t="s">
        <v>5</v>
      </c>
      <c r="B11" s="15">
        <f t="shared" ref="B11:AG11" si="3">SUM(B6:B10)</f>
        <v>60.699999999999996</v>
      </c>
      <c r="C11" s="15">
        <f t="shared" si="3"/>
        <v>61</v>
      </c>
      <c r="D11" s="15">
        <f t="shared" si="3"/>
        <v>63.248639170235947</v>
      </c>
      <c r="E11" s="15">
        <f t="shared" si="3"/>
        <v>63.5</v>
      </c>
      <c r="F11" s="15">
        <f t="shared" si="3"/>
        <v>65.8</v>
      </c>
      <c r="G11" s="15">
        <f t="shared" si="3"/>
        <v>68.22</v>
      </c>
      <c r="H11" s="15">
        <f t="shared" si="3"/>
        <v>68.499999999999986</v>
      </c>
      <c r="I11" s="15">
        <f t="shared" si="3"/>
        <v>70.13</v>
      </c>
      <c r="J11" s="15">
        <f t="shared" si="3"/>
        <v>72.260000000000005</v>
      </c>
      <c r="K11" s="15">
        <f t="shared" si="3"/>
        <v>74.644564896723523</v>
      </c>
      <c r="L11" s="15">
        <f t="shared" si="3"/>
        <v>76.550000000000011</v>
      </c>
      <c r="M11" s="15">
        <f t="shared" si="3"/>
        <v>75.851592633060406</v>
      </c>
      <c r="N11" s="15">
        <f t="shared" si="3"/>
        <v>80.786278700695291</v>
      </c>
      <c r="O11" s="15">
        <f t="shared" si="3"/>
        <v>81.089207040811303</v>
      </c>
      <c r="P11" s="15">
        <f t="shared" si="3"/>
        <v>82.281170221128946</v>
      </c>
      <c r="Q11" s="15">
        <f t="shared" si="3"/>
        <v>82.438643178214875</v>
      </c>
      <c r="R11" s="15">
        <f t="shared" si="3"/>
        <v>83.047328272894973</v>
      </c>
      <c r="S11" s="15">
        <f t="shared" si="3"/>
        <v>83.563489037932712</v>
      </c>
      <c r="T11" s="15">
        <f t="shared" si="3"/>
        <v>84.720000000000013</v>
      </c>
      <c r="U11" s="15">
        <f t="shared" si="3"/>
        <v>84.11</v>
      </c>
      <c r="V11" s="15">
        <f t="shared" si="3"/>
        <v>86.43</v>
      </c>
      <c r="W11" s="15">
        <f t="shared" si="3"/>
        <v>87.56</v>
      </c>
      <c r="X11" s="15">
        <f t="shared" si="3"/>
        <v>86.1</v>
      </c>
      <c r="Y11" s="15">
        <f t="shared" si="3"/>
        <v>88.078000000000003</v>
      </c>
      <c r="Z11" s="15">
        <f t="shared" si="3"/>
        <v>88.12</v>
      </c>
      <c r="AA11" s="15">
        <f t="shared" si="3"/>
        <v>87.88000000000001</v>
      </c>
      <c r="AB11" s="15">
        <f t="shared" si="3"/>
        <v>88.27</v>
      </c>
      <c r="AC11" s="15">
        <f t="shared" si="3"/>
        <v>86.330000000000013</v>
      </c>
      <c r="AD11" s="15">
        <f t="shared" si="3"/>
        <v>84.393000000000001</v>
      </c>
      <c r="AE11" s="15">
        <f t="shared" si="3"/>
        <v>82.522000000000006</v>
      </c>
      <c r="AF11" s="15">
        <f t="shared" si="3"/>
        <v>79.39</v>
      </c>
      <c r="AG11" s="15">
        <f t="shared" si="3"/>
        <v>79.78732619499786</v>
      </c>
      <c r="AH11" s="15">
        <f t="shared" ref="AH11:AI11" si="4">SUM(AH6:AH10)</f>
        <v>80.297647167528822</v>
      </c>
      <c r="AI11" s="15">
        <f t="shared" si="4"/>
        <v>78.780392184162466</v>
      </c>
      <c r="AJ11" s="15">
        <f t="shared" ref="AJ11" si="5">SUM(AJ6:AJ10)</f>
        <v>80.823895750360009</v>
      </c>
      <c r="AK11" s="15">
        <f t="shared" ref="AK11" si="6">SUM(AK6:AK10)</f>
        <v>79.989467226149259</v>
      </c>
      <c r="AL11" s="101">
        <f>SUM(AL6:AL10)</f>
        <v>39.272446886803486</v>
      </c>
      <c r="AM11" s="101">
        <f t="shared" ref="AM11" si="7">SUM(AM6:AM10)</f>
        <v>40.810015846373979</v>
      </c>
      <c r="AN11" s="100">
        <f t="shared" si="0"/>
        <v>-1.0324032471634895E-2</v>
      </c>
      <c r="AO11" s="100">
        <f t="shared" si="1"/>
        <v>3.9151340989836664E-2</v>
      </c>
    </row>
    <row r="12" spans="1:41" ht="15.5" x14ac:dyDescent="0.35">
      <c r="A12" s="17" t="s">
        <v>78</v>
      </c>
      <c r="B12" s="18"/>
      <c r="C12" s="12">
        <f t="shared" ref="C12:P12" si="8">SUM(C11-B11)/B11</f>
        <v>4.9423393739704167E-3</v>
      </c>
      <c r="D12" s="12">
        <f t="shared" si="8"/>
        <v>3.6862937216982736E-2</v>
      </c>
      <c r="E12" s="12">
        <f t="shared" si="8"/>
        <v>3.9741697696847912E-3</v>
      </c>
      <c r="F12" s="12">
        <f t="shared" si="8"/>
        <v>3.622047244094484E-2</v>
      </c>
      <c r="G12" s="12">
        <f t="shared" si="8"/>
        <v>3.6778115501519784E-2</v>
      </c>
      <c r="H12" s="12">
        <f t="shared" si="8"/>
        <v>4.1043682204630156E-3</v>
      </c>
      <c r="I12" s="12">
        <f t="shared" si="8"/>
        <v>2.3795620437956352E-2</v>
      </c>
      <c r="J12" s="12">
        <f t="shared" si="8"/>
        <v>3.0372165977470552E-2</v>
      </c>
      <c r="K12" s="12">
        <f t="shared" si="8"/>
        <v>3.2999790987040097E-2</v>
      </c>
      <c r="L12" s="12">
        <f t="shared" si="8"/>
        <v>2.55267762081915E-2</v>
      </c>
      <c r="M12" s="12">
        <f t="shared" si="8"/>
        <v>-9.1235449632868088E-3</v>
      </c>
      <c r="N12" s="12">
        <f t="shared" si="8"/>
        <v>6.5057118727973429E-2</v>
      </c>
      <c r="O12" s="12">
        <f t="shared" si="8"/>
        <v>3.7497498955030377E-3</v>
      </c>
      <c r="P12" s="12">
        <f t="shared" si="8"/>
        <v>1.4699406046944584E-2</v>
      </c>
      <c r="Q12" s="12">
        <f t="shared" ref="Q12:X12" si="9">SUM(Q11-P11)/P11</f>
        <v>1.9138395414494433E-3</v>
      </c>
      <c r="R12" s="12">
        <f t="shared" si="9"/>
        <v>7.3834923915990433E-3</v>
      </c>
      <c r="S12" s="12">
        <f t="shared" si="9"/>
        <v>6.2152603313333065E-3</v>
      </c>
      <c r="T12" s="12">
        <f t="shared" si="9"/>
        <v>1.3839907540748042E-2</v>
      </c>
      <c r="U12" s="12">
        <f t="shared" si="9"/>
        <v>-7.2001888574128132E-3</v>
      </c>
      <c r="V12" s="12">
        <f t="shared" si="9"/>
        <v>2.7582927119248691E-2</v>
      </c>
      <c r="W12" s="12">
        <f t="shared" si="9"/>
        <v>1.3074164063403858E-2</v>
      </c>
      <c r="X12" s="12">
        <f t="shared" si="9"/>
        <v>-1.6674280493376062E-2</v>
      </c>
      <c r="Y12" s="12">
        <f t="shared" ref="Y12:AE12" si="10">SUM(Y11-X11)/X11</f>
        <v>2.2973286875726001E-2</v>
      </c>
      <c r="Z12" s="12">
        <f t="shared" si="10"/>
        <v>4.76850064715384E-4</v>
      </c>
      <c r="AA12" s="12">
        <f t="shared" si="10"/>
        <v>-2.7235587834770186E-3</v>
      </c>
      <c r="AB12" s="12">
        <f t="shared" si="10"/>
        <v>4.4378698224850511E-3</v>
      </c>
      <c r="AC12" s="12">
        <f t="shared" si="10"/>
        <v>-2.1978021978021792E-2</v>
      </c>
      <c r="AD12" s="12">
        <f t="shared" si="10"/>
        <v>-2.2437159735897272E-2</v>
      </c>
      <c r="AE12" s="12">
        <f t="shared" si="10"/>
        <v>-2.2170085196639475E-2</v>
      </c>
      <c r="AF12" s="12">
        <f t="shared" ref="AF12:AK12" si="11">SUM(AF11-AE11)/AE11</f>
        <v>-3.7953515426189438E-2</v>
      </c>
      <c r="AG12" s="12">
        <f t="shared" si="11"/>
        <v>5.0047385690623414E-3</v>
      </c>
      <c r="AH12" s="12">
        <f t="shared" si="11"/>
        <v>6.3960154684686793E-3</v>
      </c>
      <c r="AI12" s="12">
        <f t="shared" si="11"/>
        <v>-1.8895385318088275E-2</v>
      </c>
      <c r="AJ12" s="12">
        <f t="shared" si="11"/>
        <v>2.5939240838259714E-2</v>
      </c>
      <c r="AK12" s="12">
        <f t="shared" si="11"/>
        <v>-1.0324032471634895E-2</v>
      </c>
      <c r="AL12" s="99"/>
      <c r="AM12" s="99"/>
      <c r="AN12" s="85"/>
      <c r="AO12" s="85"/>
    </row>
    <row r="13" spans="1:41" ht="14.5" x14ac:dyDescent="0.35">
      <c r="A13" s="19"/>
      <c r="B13" s="20"/>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J13" s="2"/>
      <c r="AK13" s="2"/>
    </row>
    <row r="14" spans="1:41" ht="15.5" x14ac:dyDescent="0.35">
      <c r="A14" s="14" t="s">
        <v>80</v>
      </c>
      <c r="B14" s="22" t="s">
        <v>44</v>
      </c>
      <c r="C14" s="22" t="s">
        <v>45</v>
      </c>
      <c r="D14" s="22" t="s">
        <v>46</v>
      </c>
      <c r="E14" s="22" t="s">
        <v>47</v>
      </c>
      <c r="F14" s="22" t="s">
        <v>48</v>
      </c>
      <c r="G14" s="22" t="s">
        <v>49</v>
      </c>
      <c r="H14" s="22" t="s">
        <v>50</v>
      </c>
      <c r="I14" s="22" t="s">
        <v>51</v>
      </c>
      <c r="J14" s="22" t="s">
        <v>52</v>
      </c>
      <c r="K14" s="22" t="s">
        <v>53</v>
      </c>
      <c r="L14" s="22" t="s">
        <v>54</v>
      </c>
      <c r="M14" s="22" t="s">
        <v>55</v>
      </c>
      <c r="N14" s="22" t="s">
        <v>56</v>
      </c>
      <c r="O14" s="22" t="s">
        <v>57</v>
      </c>
      <c r="P14" s="22" t="s">
        <v>58</v>
      </c>
      <c r="Q14" s="22" t="s">
        <v>59</v>
      </c>
      <c r="R14" s="22" t="s">
        <v>60</v>
      </c>
      <c r="S14" s="22" t="s">
        <v>61</v>
      </c>
      <c r="T14" s="22" t="s">
        <v>62</v>
      </c>
      <c r="U14" s="22" t="s">
        <v>63</v>
      </c>
      <c r="V14" s="22" t="s">
        <v>64</v>
      </c>
      <c r="W14" s="22" t="s">
        <v>65</v>
      </c>
      <c r="X14" s="22" t="s">
        <v>66</v>
      </c>
      <c r="Y14" s="22" t="s">
        <v>67</v>
      </c>
      <c r="Z14" s="22" t="s">
        <v>68</v>
      </c>
      <c r="AA14" s="22" t="s">
        <v>69</v>
      </c>
      <c r="AB14" s="22" t="s">
        <v>70</v>
      </c>
      <c r="AC14" s="22" t="s">
        <v>71</v>
      </c>
      <c r="AD14" s="22" t="s">
        <v>72</v>
      </c>
      <c r="AE14" s="22" t="s">
        <v>73</v>
      </c>
      <c r="AF14" s="22" t="s">
        <v>74</v>
      </c>
      <c r="AG14" s="22" t="s">
        <v>83</v>
      </c>
      <c r="AH14" s="23" t="s">
        <v>87</v>
      </c>
      <c r="AI14" s="23" t="s">
        <v>105</v>
      </c>
      <c r="AJ14" s="23" t="s">
        <v>113</v>
      </c>
      <c r="AK14" s="5" t="s">
        <v>124</v>
      </c>
    </row>
    <row r="15" spans="1:41" ht="16" thickBot="1" x14ac:dyDescent="0.4">
      <c r="A15" s="8" t="s">
        <v>6</v>
      </c>
      <c r="B15" s="24">
        <v>0.4</v>
      </c>
      <c r="C15" s="24">
        <v>0.4</v>
      </c>
      <c r="D15" s="24">
        <v>0.4</v>
      </c>
      <c r="E15" s="24">
        <v>0.4</v>
      </c>
      <c r="F15" s="24">
        <v>0.4</v>
      </c>
      <c r="G15" s="24">
        <v>0.4</v>
      </c>
      <c r="H15" s="24">
        <v>0.4</v>
      </c>
      <c r="I15" s="24">
        <v>0.4</v>
      </c>
      <c r="J15" s="24">
        <v>0.3</v>
      </c>
      <c r="K15" s="24">
        <v>0.28456489672352531</v>
      </c>
      <c r="L15" s="24">
        <v>0.3</v>
      </c>
      <c r="M15" s="24">
        <v>0.20159263306040048</v>
      </c>
      <c r="N15" s="24">
        <v>0.17627870069528617</v>
      </c>
      <c r="O15" s="24">
        <v>0.18920704081130324</v>
      </c>
      <c r="P15" s="24">
        <v>0.18117022112894257</v>
      </c>
      <c r="Q15" s="24">
        <v>0.15864317821486998</v>
      </c>
      <c r="R15" s="24">
        <v>0.13732827289496966</v>
      </c>
      <c r="S15" s="24">
        <v>0.13348903793271866</v>
      </c>
      <c r="T15" s="24">
        <v>0.2</v>
      </c>
      <c r="U15" s="10">
        <v>0.2</v>
      </c>
      <c r="V15" s="10">
        <v>0.2</v>
      </c>
      <c r="W15" s="10">
        <v>0.2</v>
      </c>
      <c r="X15" s="10">
        <v>0.2</v>
      </c>
      <c r="Y15" s="10">
        <v>0.1</v>
      </c>
      <c r="Z15" s="10">
        <v>0.1</v>
      </c>
      <c r="AA15" s="10">
        <v>0.12</v>
      </c>
      <c r="AB15" s="10">
        <v>0.11</v>
      </c>
      <c r="AC15" s="10">
        <v>0.08</v>
      </c>
      <c r="AD15" s="10">
        <v>7.0000000000000007E-2</v>
      </c>
      <c r="AE15" s="10">
        <v>0.1</v>
      </c>
      <c r="AF15" s="10">
        <v>0.06</v>
      </c>
      <c r="AG15" s="10">
        <v>0.05</v>
      </c>
      <c r="AH15" s="10">
        <v>0.05</v>
      </c>
      <c r="AI15" s="72">
        <v>0.04</v>
      </c>
      <c r="AJ15" s="94">
        <v>0.04</v>
      </c>
      <c r="AK15" s="95">
        <v>0.03</v>
      </c>
    </row>
    <row r="16" spans="1:41" ht="16" thickBot="1" x14ac:dyDescent="0.4">
      <c r="A16" s="8" t="s">
        <v>7</v>
      </c>
      <c r="B16" s="24">
        <v>0.3</v>
      </c>
      <c r="C16" s="24">
        <v>0.4</v>
      </c>
      <c r="D16" s="24">
        <v>0.3</v>
      </c>
      <c r="E16" s="24">
        <v>0.4</v>
      </c>
      <c r="F16" s="24">
        <v>0.2</v>
      </c>
      <c r="G16" s="24">
        <v>0.2</v>
      </c>
      <c r="H16" s="24">
        <v>0.2</v>
      </c>
      <c r="I16" s="24">
        <v>0.1</v>
      </c>
      <c r="J16" s="24">
        <v>0.1</v>
      </c>
      <c r="K16" s="24">
        <v>0.1</v>
      </c>
      <c r="L16" s="24">
        <v>0.2</v>
      </c>
      <c r="M16" s="24">
        <v>0.2</v>
      </c>
      <c r="N16" s="24">
        <v>0.2</v>
      </c>
      <c r="O16" s="24">
        <v>0.2</v>
      </c>
      <c r="P16" s="24">
        <v>0.2</v>
      </c>
      <c r="Q16" s="24">
        <v>0.2</v>
      </c>
      <c r="R16" s="24">
        <v>0.3</v>
      </c>
      <c r="S16" s="24">
        <v>0.2</v>
      </c>
      <c r="T16" s="24">
        <v>0.2</v>
      </c>
      <c r="U16" s="10">
        <v>0.2</v>
      </c>
      <c r="V16" s="10">
        <v>0.2</v>
      </c>
      <c r="W16" s="10">
        <v>0.2</v>
      </c>
      <c r="X16" s="10">
        <v>0.1</v>
      </c>
      <c r="Y16" s="10">
        <v>0.1</v>
      </c>
      <c r="Z16" s="10">
        <v>0.1</v>
      </c>
      <c r="AA16" s="10">
        <v>0.1</v>
      </c>
      <c r="AB16" s="10">
        <v>0.1</v>
      </c>
      <c r="AC16" s="10">
        <v>0.12</v>
      </c>
      <c r="AD16" s="10">
        <v>0.1</v>
      </c>
      <c r="AE16" s="10">
        <v>0.1</v>
      </c>
      <c r="AF16" s="10">
        <v>0.1</v>
      </c>
      <c r="AG16" s="10">
        <v>0.09</v>
      </c>
      <c r="AH16" s="10">
        <v>0.09</v>
      </c>
      <c r="AI16" s="72">
        <v>0.1</v>
      </c>
      <c r="AJ16" s="96">
        <v>0.12</v>
      </c>
      <c r="AK16" s="97">
        <v>0.12</v>
      </c>
    </row>
    <row r="17" spans="1:38" ht="16" thickBot="1" x14ac:dyDescent="0.4">
      <c r="A17" s="8" t="s">
        <v>8</v>
      </c>
      <c r="B17" s="24">
        <v>2.8</v>
      </c>
      <c r="C17" s="24">
        <v>2.5</v>
      </c>
      <c r="D17" s="24">
        <v>2.5</v>
      </c>
      <c r="E17" s="24">
        <v>2.2999999999999998</v>
      </c>
      <c r="F17" s="24">
        <v>2.2000000000000002</v>
      </c>
      <c r="G17" s="24">
        <v>2</v>
      </c>
      <c r="H17" s="24">
        <v>2</v>
      </c>
      <c r="I17" s="24">
        <v>1.9</v>
      </c>
      <c r="J17" s="24">
        <v>2.1</v>
      </c>
      <c r="K17" s="24">
        <v>2.1</v>
      </c>
      <c r="L17" s="24">
        <v>2.1</v>
      </c>
      <c r="M17" s="24">
        <v>2.2000000000000002</v>
      </c>
      <c r="N17" s="24">
        <v>2.1</v>
      </c>
      <c r="O17" s="24">
        <v>2.1</v>
      </c>
      <c r="P17" s="24">
        <v>2</v>
      </c>
      <c r="Q17" s="24">
        <v>2</v>
      </c>
      <c r="R17" s="24">
        <v>1.8</v>
      </c>
      <c r="S17" s="24">
        <v>1.8</v>
      </c>
      <c r="T17" s="24">
        <v>1.9</v>
      </c>
      <c r="U17" s="10">
        <v>1.9</v>
      </c>
      <c r="V17" s="10">
        <v>2</v>
      </c>
      <c r="W17" s="10">
        <v>2</v>
      </c>
      <c r="X17" s="10">
        <v>2.1</v>
      </c>
      <c r="Y17" s="10">
        <v>2.1</v>
      </c>
      <c r="Z17" s="10">
        <v>1.9</v>
      </c>
      <c r="AA17" s="10">
        <v>1.9</v>
      </c>
      <c r="AB17" s="10">
        <v>1.9</v>
      </c>
      <c r="AC17" s="10">
        <v>2</v>
      </c>
      <c r="AD17" s="10">
        <v>1.9</v>
      </c>
      <c r="AE17" s="10">
        <v>2.1</v>
      </c>
      <c r="AF17" s="10">
        <v>2.2200000000000002</v>
      </c>
      <c r="AG17" s="10">
        <v>1.89</v>
      </c>
      <c r="AH17" s="10">
        <v>1.79</v>
      </c>
      <c r="AI17" s="72">
        <v>1.56</v>
      </c>
      <c r="AJ17" s="94">
        <v>1.89</v>
      </c>
      <c r="AK17" s="95">
        <v>1.93</v>
      </c>
    </row>
    <row r="18" spans="1:38" ht="16" thickBot="1" x14ac:dyDescent="0.4">
      <c r="A18" s="8" t="s">
        <v>9</v>
      </c>
      <c r="B18" s="24">
        <v>2.1</v>
      </c>
      <c r="C18" s="24">
        <v>2.1</v>
      </c>
      <c r="D18" s="24">
        <v>2.1</v>
      </c>
      <c r="E18" s="24">
        <v>2</v>
      </c>
      <c r="F18" s="24">
        <v>2</v>
      </c>
      <c r="G18" s="24">
        <v>2.1</v>
      </c>
      <c r="H18" s="24">
        <v>1.5</v>
      </c>
      <c r="I18" s="24">
        <v>1.7</v>
      </c>
      <c r="J18" s="24">
        <v>0.9</v>
      </c>
      <c r="K18" s="24">
        <v>1.5</v>
      </c>
      <c r="L18" s="24">
        <v>1.8</v>
      </c>
      <c r="M18" s="24">
        <v>1.8</v>
      </c>
      <c r="N18" s="24">
        <v>1.8</v>
      </c>
      <c r="O18" s="24">
        <v>1.8</v>
      </c>
      <c r="P18" s="24">
        <v>1.9</v>
      </c>
      <c r="Q18" s="24">
        <v>1.8</v>
      </c>
      <c r="R18" s="24">
        <v>1.7</v>
      </c>
      <c r="S18" s="24">
        <v>1.7</v>
      </c>
      <c r="T18" s="24">
        <v>1.6</v>
      </c>
      <c r="U18" s="10">
        <v>1.6</v>
      </c>
      <c r="V18" s="10">
        <v>1.6</v>
      </c>
      <c r="W18" s="10">
        <v>1.4</v>
      </c>
      <c r="X18" s="10">
        <v>1.4</v>
      </c>
      <c r="Y18" s="10">
        <v>1.3280000000000001</v>
      </c>
      <c r="Z18" s="10">
        <v>1.4</v>
      </c>
      <c r="AA18" s="10">
        <v>1.3</v>
      </c>
      <c r="AB18" s="10">
        <v>1.3</v>
      </c>
      <c r="AC18" s="10">
        <v>1.23</v>
      </c>
      <c r="AD18" s="10">
        <v>1.3</v>
      </c>
      <c r="AE18" s="10">
        <v>1.2</v>
      </c>
      <c r="AF18" s="10">
        <v>1.23</v>
      </c>
      <c r="AG18" s="10">
        <v>1.27</v>
      </c>
      <c r="AH18" s="10">
        <v>1.25</v>
      </c>
      <c r="AI18" s="72">
        <v>1.28</v>
      </c>
      <c r="AJ18" s="96">
        <v>1.27</v>
      </c>
      <c r="AK18" s="97">
        <v>1.17</v>
      </c>
    </row>
    <row r="19" spans="1:38" s="6" customFormat="1" ht="15.5" x14ac:dyDescent="0.35">
      <c r="A19" s="14" t="s">
        <v>5</v>
      </c>
      <c r="B19" s="98">
        <f>SUM(B15:B18)</f>
        <v>5.6</v>
      </c>
      <c r="C19" s="98">
        <f t="shared" ref="C19:AA19" si="12">SUM(C15:C18)</f>
        <v>5.4</v>
      </c>
      <c r="D19" s="98">
        <f t="shared" si="12"/>
        <v>5.3000000000000007</v>
      </c>
      <c r="E19" s="98">
        <f t="shared" si="12"/>
        <v>5.0999999999999996</v>
      </c>
      <c r="F19" s="98">
        <f t="shared" si="12"/>
        <v>4.8000000000000007</v>
      </c>
      <c r="G19" s="98">
        <f t="shared" si="12"/>
        <v>4.7</v>
      </c>
      <c r="H19" s="98">
        <f t="shared" si="12"/>
        <v>4.0999999999999996</v>
      </c>
      <c r="I19" s="98">
        <f t="shared" si="12"/>
        <v>4.0999999999999996</v>
      </c>
      <c r="J19" s="98">
        <f t="shared" si="12"/>
        <v>3.4</v>
      </c>
      <c r="K19" s="98">
        <f t="shared" si="12"/>
        <v>3.9845648967235254</v>
      </c>
      <c r="L19" s="98">
        <f t="shared" si="12"/>
        <v>4.4000000000000004</v>
      </c>
      <c r="M19" s="98">
        <f t="shared" si="12"/>
        <v>4.4015926330604005</v>
      </c>
      <c r="N19" s="98">
        <f t="shared" si="12"/>
        <v>4.2762787006952863</v>
      </c>
      <c r="O19" s="98">
        <f t="shared" si="12"/>
        <v>4.289207040811303</v>
      </c>
      <c r="P19" s="98">
        <f t="shared" si="12"/>
        <v>4.2811702211289422</v>
      </c>
      <c r="Q19" s="98">
        <f t="shared" si="12"/>
        <v>4.1586431782148701</v>
      </c>
      <c r="R19" s="98">
        <f t="shared" si="12"/>
        <v>3.9373282728949697</v>
      </c>
      <c r="S19" s="98">
        <f t="shared" si="12"/>
        <v>3.8334890379327184</v>
      </c>
      <c r="T19" s="98">
        <f t="shared" si="12"/>
        <v>3.9</v>
      </c>
      <c r="U19" s="98">
        <f t="shared" si="12"/>
        <v>3.9</v>
      </c>
      <c r="V19" s="98">
        <f t="shared" si="12"/>
        <v>4</v>
      </c>
      <c r="W19" s="98">
        <f t="shared" si="12"/>
        <v>3.8</v>
      </c>
      <c r="X19" s="98">
        <f t="shared" si="12"/>
        <v>3.8000000000000003</v>
      </c>
      <c r="Y19" s="98">
        <f t="shared" si="12"/>
        <v>3.6280000000000001</v>
      </c>
      <c r="Z19" s="98">
        <f t="shared" si="12"/>
        <v>3.5</v>
      </c>
      <c r="AA19" s="98">
        <f t="shared" si="12"/>
        <v>3.42</v>
      </c>
      <c r="AB19" s="98">
        <f t="shared" ref="AB19:AH19" si="13">SUM(AB15:AB18)</f>
        <v>3.41</v>
      </c>
      <c r="AC19" s="98">
        <f t="shared" si="13"/>
        <v>3.43</v>
      </c>
      <c r="AD19" s="98">
        <f t="shared" si="13"/>
        <v>3.37</v>
      </c>
      <c r="AE19" s="98">
        <f t="shared" si="13"/>
        <v>3.5</v>
      </c>
      <c r="AF19" s="98">
        <f t="shared" si="13"/>
        <v>3.6100000000000003</v>
      </c>
      <c r="AG19" s="98">
        <f t="shared" si="13"/>
        <v>3.3</v>
      </c>
      <c r="AH19" s="98">
        <f t="shared" si="13"/>
        <v>3.18</v>
      </c>
      <c r="AI19" s="98">
        <f t="shared" ref="AI19:AJ19" si="14">SUM(AI15:AI18)</f>
        <v>2.9800000000000004</v>
      </c>
      <c r="AJ19" s="98">
        <f t="shared" si="14"/>
        <v>3.32</v>
      </c>
      <c r="AK19" s="98">
        <f t="shared" ref="AK19" si="15">SUM(AK15:AK18)</f>
        <v>3.25</v>
      </c>
    </row>
    <row r="20" spans="1:38" x14ac:dyDescent="0.3">
      <c r="B20" s="13"/>
      <c r="C20" s="13"/>
      <c r="D20" s="13"/>
      <c r="E20" s="13"/>
      <c r="F20" s="13"/>
      <c r="G20" s="13"/>
      <c r="H20" s="13"/>
      <c r="I20" s="13"/>
      <c r="J20" s="13"/>
      <c r="K20" s="13"/>
      <c r="L20" s="13"/>
      <c r="M20" s="13"/>
      <c r="N20" s="13"/>
      <c r="O20" s="13"/>
      <c r="P20" s="13"/>
      <c r="Q20" s="13"/>
      <c r="R20" s="13"/>
      <c r="S20" s="13"/>
      <c r="U20" s="13"/>
      <c r="V20" s="13"/>
    </row>
    <row r="21" spans="1:38" x14ac:dyDescent="0.3">
      <c r="B21" s="13"/>
      <c r="C21" s="13"/>
      <c r="D21" s="13"/>
      <c r="E21" s="13"/>
      <c r="F21" s="13"/>
      <c r="G21" s="13"/>
      <c r="H21" s="13"/>
      <c r="I21" s="13"/>
      <c r="J21" s="13"/>
      <c r="K21" s="13"/>
      <c r="L21" s="13"/>
      <c r="M21" s="13"/>
      <c r="N21" s="13"/>
      <c r="O21" s="13"/>
      <c r="P21" s="13"/>
      <c r="Q21" s="13"/>
      <c r="R21" s="13"/>
      <c r="S21" s="13"/>
      <c r="U21" s="13"/>
      <c r="V21" s="13"/>
      <c r="AL21" s="82"/>
    </row>
    <row r="22" spans="1:38" x14ac:dyDescent="0.3">
      <c r="A22" s="25"/>
      <c r="B22" s="26"/>
      <c r="C22" s="26"/>
      <c r="D22" s="26"/>
      <c r="E22" s="26"/>
      <c r="F22" s="26"/>
      <c r="G22" s="26"/>
      <c r="H22" s="26"/>
      <c r="I22" s="26"/>
      <c r="J22" s="26"/>
      <c r="K22" s="26"/>
      <c r="L22" s="26"/>
      <c r="M22" s="26"/>
      <c r="N22" s="26"/>
      <c r="O22" s="26"/>
      <c r="P22" s="26"/>
      <c r="Q22" s="26"/>
      <c r="R22" s="26"/>
      <c r="S22" s="26"/>
      <c r="T22" s="27"/>
      <c r="U22" s="13"/>
      <c r="V22" s="13"/>
      <c r="X22" s="6"/>
      <c r="Y22" s="6"/>
      <c r="Z22" s="6"/>
      <c r="AA22" s="6"/>
    </row>
    <row r="23" spans="1:38" x14ac:dyDescent="0.3">
      <c r="G23" s="13"/>
      <c r="H23" s="13"/>
      <c r="I23" s="13"/>
      <c r="J23" s="13"/>
      <c r="K23" s="13"/>
      <c r="L23" s="13"/>
      <c r="M23" s="13"/>
      <c r="N23" s="13"/>
      <c r="O23" s="13"/>
      <c r="P23" s="13"/>
      <c r="Q23" s="13"/>
      <c r="R23" s="13"/>
      <c r="S23" s="13"/>
      <c r="U23" s="13"/>
      <c r="V23" s="13"/>
      <c r="Y23" s="6"/>
      <c r="Z23" s="6"/>
      <c r="AA23" s="6"/>
      <c r="AB23" s="13"/>
      <c r="AC23" s="13"/>
    </row>
    <row r="24" spans="1:38" x14ac:dyDescent="0.3">
      <c r="G24" s="13"/>
      <c r="H24" s="13"/>
      <c r="I24" s="13"/>
      <c r="J24" s="13"/>
      <c r="K24" s="13"/>
      <c r="L24" s="13"/>
      <c r="M24" s="13"/>
      <c r="N24" s="13"/>
      <c r="O24" s="13"/>
      <c r="P24" s="13"/>
      <c r="Q24" s="13"/>
      <c r="R24" s="13"/>
      <c r="S24" s="13"/>
      <c r="U24" s="13"/>
      <c r="V24" s="13"/>
      <c r="W24" s="13"/>
      <c r="X24" s="6"/>
      <c r="Z24" s="13"/>
      <c r="AA24" s="28"/>
    </row>
    <row r="25" spans="1:38" x14ac:dyDescent="0.3">
      <c r="I25" s="13"/>
      <c r="K25" s="13"/>
      <c r="L25" s="13"/>
      <c r="M25" s="13"/>
      <c r="N25" s="13"/>
      <c r="O25" s="13"/>
      <c r="P25" s="13"/>
      <c r="Q25" s="13"/>
      <c r="R25" s="13"/>
      <c r="S25" s="13"/>
      <c r="U25" s="13"/>
      <c r="V25" s="13"/>
      <c r="W25" s="13"/>
      <c r="X25" s="6"/>
      <c r="Z25" s="13"/>
      <c r="AA25" s="28"/>
    </row>
    <row r="26" spans="1:38" x14ac:dyDescent="0.3">
      <c r="K26" s="29"/>
      <c r="L26" s="29"/>
      <c r="M26" s="13"/>
      <c r="N26" s="13"/>
      <c r="O26" s="13"/>
      <c r="P26" s="13"/>
      <c r="Q26" s="13"/>
      <c r="R26" s="13"/>
      <c r="S26" s="13"/>
      <c r="T26" s="13"/>
      <c r="U26" s="13"/>
      <c r="V26" s="13"/>
      <c r="W26" s="13"/>
      <c r="X26" s="6"/>
      <c r="Z26" s="13"/>
      <c r="AA26" s="28"/>
    </row>
    <row r="27" spans="1:38" x14ac:dyDescent="0.3">
      <c r="J27" s="13"/>
      <c r="M27" s="13"/>
      <c r="N27" s="13"/>
      <c r="O27" s="13"/>
      <c r="P27" s="13"/>
      <c r="Q27" s="13"/>
      <c r="R27" s="13"/>
      <c r="S27" s="13"/>
      <c r="T27" s="13"/>
      <c r="U27" s="13"/>
      <c r="V27" s="13"/>
      <c r="W27" s="13"/>
      <c r="X27" s="6"/>
      <c r="Z27" s="13"/>
      <c r="AA27" s="28"/>
    </row>
    <row r="28" spans="1:38" x14ac:dyDescent="0.3">
      <c r="J28" s="13"/>
      <c r="K28" s="13"/>
      <c r="L28" s="13"/>
      <c r="M28" s="13"/>
      <c r="N28" s="13"/>
      <c r="O28" s="13"/>
      <c r="P28" s="13"/>
      <c r="Q28" s="13"/>
      <c r="R28" s="13"/>
      <c r="S28" s="13"/>
      <c r="T28" s="13"/>
      <c r="U28" s="13"/>
      <c r="V28" s="13"/>
      <c r="W28" s="13"/>
      <c r="X28" s="6"/>
      <c r="Z28" s="13"/>
      <c r="AA28" s="28"/>
    </row>
    <row r="29" spans="1:38" x14ac:dyDescent="0.3">
      <c r="J29" s="13"/>
      <c r="K29" s="13"/>
      <c r="L29" s="13"/>
      <c r="M29" s="13"/>
      <c r="N29" s="13"/>
      <c r="O29" s="13"/>
      <c r="P29" s="13"/>
      <c r="Q29" s="13"/>
      <c r="R29" s="13"/>
      <c r="S29" s="13"/>
      <c r="T29" s="13"/>
      <c r="U29" s="13"/>
      <c r="V29" s="13"/>
      <c r="X29" s="6"/>
      <c r="Y29" s="6"/>
      <c r="Z29" s="16"/>
      <c r="AA29" s="30"/>
    </row>
    <row r="30" spans="1:38" x14ac:dyDescent="0.3">
      <c r="J30" s="13"/>
      <c r="K30" s="13"/>
      <c r="L30" s="13"/>
      <c r="M30" s="13"/>
      <c r="N30" s="13"/>
      <c r="O30" s="13"/>
      <c r="P30" s="13"/>
      <c r="Q30" s="13"/>
      <c r="R30" s="13"/>
      <c r="S30" s="13"/>
      <c r="T30" s="13"/>
      <c r="U30" s="13"/>
      <c r="V30" s="13"/>
    </row>
    <row r="31" spans="1:38" x14ac:dyDescent="0.3">
      <c r="B31" s="13"/>
      <c r="C31" s="13"/>
      <c r="D31" s="13"/>
      <c r="E31" s="13"/>
      <c r="F31" s="13"/>
      <c r="G31" s="13"/>
      <c r="H31" s="13"/>
      <c r="I31" s="13"/>
      <c r="J31" s="13"/>
      <c r="K31" s="13"/>
      <c r="L31" s="13"/>
      <c r="M31" s="13"/>
      <c r="N31" s="13"/>
      <c r="O31" s="13"/>
      <c r="P31" s="13"/>
      <c r="Q31" s="13"/>
      <c r="R31" s="13"/>
      <c r="S31" s="13"/>
      <c r="T31" s="13"/>
      <c r="U31" s="13"/>
      <c r="V31" s="13"/>
      <c r="W31" s="13"/>
    </row>
    <row r="32" spans="1:38" x14ac:dyDescent="0.3">
      <c r="C32" s="13"/>
      <c r="D32" s="13"/>
      <c r="E32" s="13"/>
      <c r="F32" s="13"/>
      <c r="G32" s="13"/>
      <c r="H32" s="13"/>
      <c r="I32" s="13"/>
      <c r="J32" s="13"/>
      <c r="K32" s="13"/>
      <c r="L32" s="13"/>
      <c r="M32" s="13"/>
      <c r="N32" s="13"/>
      <c r="O32" s="13"/>
      <c r="P32" s="13"/>
      <c r="Q32" s="13"/>
      <c r="R32" s="13"/>
      <c r="S32" s="13"/>
      <c r="T32" s="13"/>
      <c r="U32" s="13"/>
      <c r="V32" s="13"/>
      <c r="Y32" s="31"/>
      <c r="AA32" s="28"/>
    </row>
    <row r="33" spans="1:35" x14ac:dyDescent="0.3">
      <c r="C33" s="13"/>
      <c r="D33" s="13"/>
      <c r="E33" s="13"/>
      <c r="F33" s="13"/>
      <c r="G33" s="13"/>
      <c r="H33" s="13"/>
      <c r="I33" s="13"/>
      <c r="J33" s="13"/>
      <c r="K33" s="13"/>
      <c r="L33" s="13"/>
      <c r="M33" s="13"/>
      <c r="N33" s="13"/>
      <c r="O33" s="13"/>
      <c r="P33" s="13"/>
      <c r="Q33" s="13"/>
      <c r="R33" s="13"/>
      <c r="S33" s="13"/>
      <c r="T33" s="13"/>
      <c r="U33" s="13"/>
      <c r="V33" s="13"/>
      <c r="Y33" s="31"/>
      <c r="AA33" s="28"/>
    </row>
    <row r="34" spans="1:35" x14ac:dyDescent="0.3">
      <c r="B34" s="29"/>
      <c r="C34" s="32"/>
      <c r="E34" s="13"/>
      <c r="F34" s="13"/>
      <c r="G34" s="13"/>
      <c r="H34" s="13"/>
      <c r="I34" s="13"/>
      <c r="J34" s="13"/>
      <c r="K34" s="13"/>
      <c r="L34" s="13"/>
      <c r="M34" s="13"/>
      <c r="N34" s="13"/>
      <c r="O34" s="13"/>
      <c r="P34" s="13"/>
      <c r="Q34" s="13"/>
      <c r="R34" s="13"/>
      <c r="S34" s="13"/>
      <c r="T34" s="13"/>
      <c r="U34" s="13"/>
      <c r="V34" s="13"/>
      <c r="Y34" s="31"/>
      <c r="AA34" s="28"/>
    </row>
    <row r="35" spans="1:35" x14ac:dyDescent="0.3">
      <c r="B35" s="13"/>
      <c r="D35" s="13"/>
      <c r="E35" s="13"/>
      <c r="F35" s="13"/>
      <c r="G35" s="13"/>
      <c r="H35" s="13"/>
      <c r="I35" s="13"/>
      <c r="J35" s="13"/>
      <c r="K35" s="13"/>
      <c r="L35" s="13"/>
      <c r="M35" s="13"/>
      <c r="N35" s="13"/>
      <c r="O35" s="13"/>
      <c r="P35" s="13"/>
      <c r="Q35" s="13"/>
      <c r="R35" s="13"/>
      <c r="S35" s="13"/>
      <c r="T35" s="13"/>
      <c r="U35" s="13"/>
      <c r="V35" s="13"/>
      <c r="Y35" s="31"/>
      <c r="AA35" s="28"/>
    </row>
    <row r="36" spans="1:35" x14ac:dyDescent="0.3">
      <c r="B36" s="13"/>
      <c r="C36" s="33"/>
      <c r="D36" s="13"/>
      <c r="E36" s="13"/>
      <c r="G36" s="13"/>
      <c r="H36" s="13"/>
      <c r="I36" s="13"/>
      <c r="J36" s="13"/>
      <c r="K36" s="13"/>
      <c r="L36" s="13"/>
      <c r="M36" s="13"/>
      <c r="N36" s="13"/>
      <c r="O36" s="13"/>
      <c r="P36" s="13"/>
      <c r="Q36" s="13"/>
      <c r="R36" s="13"/>
      <c r="S36" s="13"/>
      <c r="U36" s="13"/>
      <c r="V36" s="13"/>
      <c r="Y36" s="31"/>
      <c r="AA36" s="28"/>
    </row>
    <row r="37" spans="1:35" x14ac:dyDescent="0.3">
      <c r="A37" s="34"/>
      <c r="B37" s="13"/>
      <c r="C37" s="13"/>
      <c r="D37" s="13"/>
      <c r="E37" s="13"/>
      <c r="F37" s="29"/>
      <c r="G37" s="13"/>
      <c r="H37" s="13"/>
      <c r="I37" s="13"/>
      <c r="J37" s="13"/>
      <c r="K37" s="13"/>
      <c r="L37" s="13"/>
      <c r="M37" s="13"/>
      <c r="N37" s="13"/>
      <c r="O37" s="13"/>
      <c r="P37" s="13"/>
      <c r="Q37" s="13"/>
      <c r="R37" s="13"/>
      <c r="S37" s="13"/>
      <c r="U37" s="13"/>
      <c r="V37" s="13"/>
    </row>
    <row r="38" spans="1:35" x14ac:dyDescent="0.3">
      <c r="A38" s="35"/>
      <c r="B38" s="13"/>
      <c r="C38" s="35"/>
      <c r="D38" s="35"/>
      <c r="E38" s="13"/>
      <c r="G38" s="13"/>
      <c r="H38" s="13"/>
      <c r="I38" s="13"/>
      <c r="J38" s="13"/>
      <c r="K38" s="13"/>
      <c r="L38" s="13"/>
      <c r="M38" s="13"/>
      <c r="N38" s="13"/>
      <c r="O38" s="13"/>
      <c r="P38" s="13"/>
      <c r="Q38" s="13"/>
      <c r="R38" s="13"/>
      <c r="S38" s="13"/>
      <c r="U38" s="13"/>
    </row>
    <row r="39" spans="1:35" x14ac:dyDescent="0.3">
      <c r="A39" s="35"/>
      <c r="B39" s="13"/>
      <c r="C39" s="35"/>
      <c r="D39" s="35"/>
      <c r="E39" s="13"/>
      <c r="F39" s="13"/>
      <c r="G39" s="13"/>
      <c r="H39" s="13"/>
      <c r="I39" s="13"/>
      <c r="J39" s="13"/>
      <c r="K39" s="13"/>
      <c r="L39" s="13"/>
      <c r="M39" s="13"/>
      <c r="N39" s="13"/>
      <c r="O39" s="13"/>
      <c r="P39" s="13"/>
      <c r="Q39" s="13"/>
      <c r="R39" s="13"/>
      <c r="S39" s="13"/>
      <c r="U39" s="13"/>
    </row>
    <row r="40" spans="1:35" x14ac:dyDescent="0.3">
      <c r="A40" s="35"/>
      <c r="B40" s="13"/>
      <c r="C40" s="35"/>
      <c r="D40" s="35"/>
      <c r="E40" s="13"/>
      <c r="F40" s="13"/>
      <c r="G40" s="13"/>
      <c r="H40" s="13"/>
      <c r="I40" s="13"/>
      <c r="J40" s="13"/>
      <c r="K40" s="13"/>
      <c r="L40" s="13"/>
      <c r="M40" s="13"/>
      <c r="N40" s="13"/>
      <c r="O40" s="13"/>
      <c r="P40" s="13"/>
      <c r="Q40" s="13"/>
      <c r="R40" s="13"/>
      <c r="S40" s="13"/>
      <c r="U40" s="13"/>
    </row>
    <row r="41" spans="1:35" x14ac:dyDescent="0.3">
      <c r="A41" s="35"/>
      <c r="B41" s="13"/>
      <c r="C41" s="35"/>
      <c r="D41" s="35"/>
      <c r="E41" s="13"/>
      <c r="F41" s="13"/>
      <c r="G41" s="13"/>
      <c r="H41" s="13"/>
      <c r="I41" s="13"/>
      <c r="J41" s="13"/>
      <c r="K41" s="13"/>
      <c r="L41" s="13"/>
      <c r="M41" s="13"/>
      <c r="N41" s="13"/>
      <c r="O41" s="13"/>
      <c r="P41" s="13"/>
      <c r="Q41" s="13"/>
      <c r="R41" s="13"/>
      <c r="S41" s="13"/>
      <c r="U41" s="13"/>
    </row>
    <row r="42" spans="1:35" s="7" customFormat="1" x14ac:dyDescent="0.3">
      <c r="A42" s="35"/>
      <c r="B42" s="36"/>
      <c r="C42" s="37"/>
      <c r="D42" s="38"/>
      <c r="E42" s="36"/>
      <c r="F42" s="36"/>
      <c r="G42" s="36"/>
      <c r="H42" s="36"/>
      <c r="I42" s="36"/>
      <c r="J42" s="36"/>
      <c r="K42" s="36"/>
      <c r="L42" s="36"/>
      <c r="M42" s="36"/>
      <c r="N42" s="36"/>
      <c r="O42" s="36"/>
      <c r="P42" s="36"/>
      <c r="Q42" s="36"/>
      <c r="R42" s="36"/>
      <c r="S42" s="36"/>
      <c r="T42" s="36"/>
      <c r="U42" s="36"/>
      <c r="W42" s="2"/>
      <c r="X42" s="2"/>
      <c r="Y42" s="2"/>
      <c r="Z42" s="2"/>
      <c r="AA42" s="2"/>
      <c r="AB42" s="2"/>
      <c r="AC42" s="2"/>
      <c r="AD42" s="2"/>
      <c r="AE42" s="2"/>
      <c r="AF42" s="2"/>
      <c r="AG42" s="2"/>
      <c r="AH42" s="2"/>
      <c r="AI42" s="2"/>
    </row>
    <row r="43" spans="1:35" x14ac:dyDescent="0.3">
      <c r="A43" s="35"/>
      <c r="C43" s="33"/>
      <c r="D43" s="35"/>
      <c r="U43" s="13"/>
      <c r="W43" s="7"/>
      <c r="X43" s="7"/>
      <c r="Y43" s="7"/>
      <c r="Z43" s="7"/>
      <c r="AA43" s="7"/>
      <c r="AB43" s="7"/>
      <c r="AC43" s="7"/>
      <c r="AD43" s="7"/>
      <c r="AE43" s="7"/>
      <c r="AF43" s="7"/>
      <c r="AG43" s="7"/>
      <c r="AH43" s="7"/>
      <c r="AI43" s="7"/>
    </row>
    <row r="44" spans="1:35" x14ac:dyDescent="0.3">
      <c r="B44" s="33"/>
      <c r="C44" s="35"/>
      <c r="D44" s="35"/>
      <c r="E44" s="13"/>
      <c r="U44" s="13"/>
    </row>
    <row r="45" spans="1:35" x14ac:dyDescent="0.3">
      <c r="B45" s="33"/>
      <c r="C45" s="35"/>
      <c r="D45" s="35"/>
      <c r="E45" s="13"/>
      <c r="U45" s="13"/>
    </row>
    <row r="46" spans="1:35" x14ac:dyDescent="0.3">
      <c r="U46" s="13"/>
    </row>
    <row r="47" spans="1:35" x14ac:dyDescent="0.3">
      <c r="U47" s="13"/>
    </row>
    <row r="48" spans="1:35" x14ac:dyDescent="0.3">
      <c r="U48" s="13"/>
      <c r="V48" s="13"/>
    </row>
    <row r="56" spans="24:30" x14ac:dyDescent="0.3">
      <c r="X56" s="6"/>
    </row>
    <row r="58" spans="24:30" x14ac:dyDescent="0.3">
      <c r="Y58" s="39"/>
      <c r="Z58" s="39"/>
      <c r="AA58" s="39"/>
      <c r="AB58" s="39"/>
      <c r="AC58" s="39"/>
      <c r="AD58" s="39"/>
    </row>
    <row r="59" spans="24:30" x14ac:dyDescent="0.3">
      <c r="Y59" s="13"/>
      <c r="Z59" s="13"/>
      <c r="AA59" s="13"/>
      <c r="AB59" s="13"/>
      <c r="AC59" s="13"/>
    </row>
    <row r="60" spans="24:30" x14ac:dyDescent="0.3">
      <c r="Y60" s="13"/>
      <c r="Z60" s="13"/>
      <c r="AA60" s="13"/>
      <c r="AB60" s="13"/>
      <c r="AC60" s="13"/>
      <c r="AD60" s="13"/>
    </row>
    <row r="61" spans="24:30" x14ac:dyDescent="0.3">
      <c r="Y61" s="13"/>
      <c r="Z61" s="13"/>
      <c r="AA61" s="13"/>
      <c r="AB61" s="13"/>
      <c r="AC61" s="13"/>
    </row>
    <row r="62" spans="24:30" x14ac:dyDescent="0.3">
      <c r="Y62" s="13"/>
      <c r="Z62" s="13"/>
      <c r="AA62" s="13"/>
      <c r="AB62" s="13"/>
      <c r="AC62" s="13"/>
    </row>
    <row r="63" spans="24:30" x14ac:dyDescent="0.3">
      <c r="Y63" s="13"/>
      <c r="Z63" s="13"/>
      <c r="AA63" s="13"/>
      <c r="AB63" s="13"/>
      <c r="AC63" s="13"/>
    </row>
    <row r="64" spans="24:30" x14ac:dyDescent="0.3">
      <c r="Y64" s="13"/>
      <c r="Z64" s="13"/>
      <c r="AA64" s="13"/>
      <c r="AB64" s="13"/>
      <c r="AC64" s="13"/>
    </row>
    <row r="77" spans="21:23" x14ac:dyDescent="0.3">
      <c r="U77" s="40"/>
      <c r="V77" s="40"/>
    </row>
    <row r="78" spans="21:23" x14ac:dyDescent="0.3">
      <c r="W78" s="40"/>
    </row>
  </sheetData>
  <phoneticPr fontId="26" type="noConversion"/>
  <pageMargins left="0.7" right="0.7" top="1.3571428571428572" bottom="0.75" header="0.3" footer="0.3"/>
  <pageSetup paperSize="9" orientation="portrait" r:id="rId1"/>
  <headerFooter>
    <oddHeader>&amp;L&amp;G</oddHeader>
  </headerFooter>
  <drawing r:id="rId2"/>
  <legacyDrawingHF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2"/>
  <sheetViews>
    <sheetView zoomScaleNormal="100" workbookViewId="0">
      <pane xSplit="1" topLeftCell="G1" activePane="topRight" state="frozen"/>
      <selection pane="topRight" activeCell="AI7" sqref="AI7"/>
    </sheetView>
  </sheetViews>
  <sheetFormatPr defaultColWidth="8.58203125" defaultRowHeight="14" x14ac:dyDescent="0.3"/>
  <cols>
    <col min="1" max="1" width="16.08203125" style="2" customWidth="1"/>
    <col min="2" max="29" width="7" style="2" bestFit="1" customWidth="1"/>
    <col min="30" max="30" width="7" style="2" customWidth="1"/>
    <col min="31" max="31" width="8.08203125" style="2" bestFit="1" customWidth="1"/>
    <col min="32" max="32" width="8.58203125" style="2" customWidth="1"/>
    <col min="33" max="33" width="9.75" style="2" customWidth="1"/>
    <col min="34" max="16384" width="8.58203125" style="2"/>
  </cols>
  <sheetData>
    <row r="1" spans="1:35" ht="18" x14ac:dyDescent="0.4">
      <c r="A1" s="1" t="s">
        <v>35</v>
      </c>
    </row>
    <row r="2" spans="1:35" ht="14.5" x14ac:dyDescent="0.35">
      <c r="A2" s="3" t="s">
        <v>84</v>
      </c>
    </row>
    <row r="4" spans="1:35" x14ac:dyDescent="0.3">
      <c r="A4" s="41" t="s">
        <v>77</v>
      </c>
      <c r="B4" s="42" t="s">
        <v>49</v>
      </c>
      <c r="C4" s="42" t="s">
        <v>50</v>
      </c>
      <c r="D4" s="42" t="s">
        <v>51</v>
      </c>
      <c r="E4" s="42" t="s">
        <v>52</v>
      </c>
      <c r="F4" s="42" t="s">
        <v>53</v>
      </c>
      <c r="G4" s="42" t="s">
        <v>54</v>
      </c>
      <c r="H4" s="42" t="s">
        <v>55</v>
      </c>
      <c r="I4" s="42" t="s">
        <v>56</v>
      </c>
      <c r="J4" s="42" t="s">
        <v>57</v>
      </c>
      <c r="K4" s="42" t="s">
        <v>58</v>
      </c>
      <c r="L4" s="42" t="s">
        <v>59</v>
      </c>
      <c r="M4" s="42" t="s">
        <v>60</v>
      </c>
      <c r="N4" s="42" t="s">
        <v>61</v>
      </c>
      <c r="O4" s="42" t="s">
        <v>62</v>
      </c>
      <c r="P4" s="42" t="s">
        <v>63</v>
      </c>
      <c r="Q4" s="42" t="s">
        <v>64</v>
      </c>
      <c r="R4" s="42" t="s">
        <v>65</v>
      </c>
      <c r="S4" s="42" t="s">
        <v>66</v>
      </c>
      <c r="T4" s="42" t="s">
        <v>67</v>
      </c>
      <c r="U4" s="42" t="s">
        <v>68</v>
      </c>
      <c r="V4" s="42" t="s">
        <v>69</v>
      </c>
      <c r="W4" s="42" t="s">
        <v>70</v>
      </c>
      <c r="X4" s="42" t="s">
        <v>71</v>
      </c>
      <c r="Y4" s="42" t="s">
        <v>72</v>
      </c>
      <c r="Z4" s="42" t="s">
        <v>73</v>
      </c>
      <c r="AA4" s="42" t="s">
        <v>74</v>
      </c>
      <c r="AB4" s="42" t="s">
        <v>83</v>
      </c>
      <c r="AC4" s="42" t="s">
        <v>87</v>
      </c>
      <c r="AD4" s="42" t="s">
        <v>105</v>
      </c>
      <c r="AE4" s="42" t="s">
        <v>113</v>
      </c>
      <c r="AF4" s="42" t="s">
        <v>124</v>
      </c>
      <c r="AG4" s="42" t="s">
        <v>123</v>
      </c>
    </row>
    <row r="5" spans="1:35" x14ac:dyDescent="0.3">
      <c r="A5" s="2" t="s">
        <v>36</v>
      </c>
      <c r="B5" s="31">
        <v>326.60000000000002</v>
      </c>
      <c r="C5" s="2">
        <v>349.4</v>
      </c>
      <c r="D5" s="2">
        <v>332.4</v>
      </c>
      <c r="E5" s="2">
        <v>339.4</v>
      </c>
      <c r="F5" s="2">
        <v>352</v>
      </c>
      <c r="G5" s="2">
        <v>342.4</v>
      </c>
      <c r="H5" s="2">
        <v>345.1</v>
      </c>
      <c r="I5" s="2">
        <v>359.8</v>
      </c>
      <c r="J5" s="2">
        <v>361.4</v>
      </c>
      <c r="K5" s="2">
        <v>342.3</v>
      </c>
      <c r="L5" s="2">
        <v>345.6</v>
      </c>
      <c r="M5" s="2">
        <v>346.2</v>
      </c>
      <c r="N5" s="2">
        <v>338.5</v>
      </c>
      <c r="O5" s="2">
        <v>347.5</v>
      </c>
      <c r="P5" s="2">
        <v>355.6</v>
      </c>
      <c r="Q5" s="2">
        <v>397.7</v>
      </c>
      <c r="R5" s="2">
        <v>388.5</v>
      </c>
      <c r="S5" s="2">
        <v>392.8</v>
      </c>
      <c r="T5" s="2">
        <v>382.8</v>
      </c>
      <c r="U5" s="2">
        <v>390.8</v>
      </c>
      <c r="V5" s="2">
        <v>388.3</v>
      </c>
      <c r="W5" s="2">
        <v>386.8</v>
      </c>
      <c r="X5" s="2">
        <v>378.3</v>
      </c>
      <c r="Y5" s="2">
        <v>375.9</v>
      </c>
      <c r="Z5" s="2">
        <v>373.5</v>
      </c>
      <c r="AA5" s="13">
        <v>382.1</v>
      </c>
      <c r="AB5" s="13">
        <v>368.3</v>
      </c>
      <c r="AC5" s="13">
        <v>365</v>
      </c>
      <c r="AD5" s="13">
        <v>359.4</v>
      </c>
      <c r="AE5" s="13">
        <v>375.1</v>
      </c>
      <c r="AF5" s="13">
        <v>374.8</v>
      </c>
      <c r="AG5" s="88">
        <f>SUM(MEjerikonsumtion[[#This Row],[2025]]-MEjerikonsumtion[[#This Row],[2024]])/MEjerikonsumtion[[#This Row],[2024]]</f>
        <v>-7.9978672354041945E-4</v>
      </c>
      <c r="AH5" s="83"/>
      <c r="AI5" s="2">
        <f>SUM(MEjerikonsumtion[[#This Row],[2010]]-MEjerikonsumtion[[#This Row],[1995]])/MEjerikonsumtion[[#This Row],[1995]]</f>
        <v>0.21769748928352714</v>
      </c>
    </row>
    <row r="6" spans="1:35" x14ac:dyDescent="0.3">
      <c r="A6" s="2" t="s">
        <v>37</v>
      </c>
      <c r="B6" s="31">
        <v>119.6</v>
      </c>
      <c r="C6" s="31">
        <v>120.4</v>
      </c>
      <c r="D6" s="31">
        <v>116.9</v>
      </c>
      <c r="E6" s="31">
        <v>117.9</v>
      </c>
      <c r="F6" s="31">
        <v>115.4</v>
      </c>
      <c r="G6" s="31">
        <v>113.6</v>
      </c>
      <c r="H6" s="31">
        <v>111.8</v>
      </c>
      <c r="I6" s="31">
        <v>112.3</v>
      </c>
      <c r="J6" s="31">
        <v>111.5</v>
      </c>
      <c r="K6" s="31">
        <v>111.9</v>
      </c>
      <c r="L6" s="31">
        <v>111.1</v>
      </c>
      <c r="M6" s="31">
        <v>108.1</v>
      </c>
      <c r="N6" s="31">
        <v>103.8</v>
      </c>
      <c r="O6" s="31">
        <v>104.7</v>
      </c>
      <c r="P6" s="31">
        <v>108.5</v>
      </c>
      <c r="Q6" s="31">
        <v>97.6</v>
      </c>
      <c r="R6" s="31">
        <v>90.8</v>
      </c>
      <c r="S6" s="31">
        <v>84.7</v>
      </c>
      <c r="T6" s="31">
        <v>83.9</v>
      </c>
      <c r="U6" s="31">
        <v>81.599999999999994</v>
      </c>
      <c r="V6" s="31">
        <v>80.599999999999994</v>
      </c>
      <c r="W6" s="31">
        <v>78.099999999999994</v>
      </c>
      <c r="X6" s="31">
        <v>75.5</v>
      </c>
      <c r="Y6" s="31">
        <v>71.2</v>
      </c>
      <c r="Z6" s="31">
        <v>68.400000000000006</v>
      </c>
      <c r="AA6" s="31">
        <v>67.7</v>
      </c>
      <c r="AB6" s="31">
        <v>65.8</v>
      </c>
      <c r="AC6" s="31">
        <v>64</v>
      </c>
      <c r="AD6" s="31">
        <v>62.6</v>
      </c>
      <c r="AE6" s="31">
        <v>61.5</v>
      </c>
      <c r="AF6" s="31">
        <v>60.2</v>
      </c>
      <c r="AG6" s="88">
        <f>SUM(MEjerikonsumtion[[#This Row],[2025]]-MEjerikonsumtion[[#This Row],[2024]])/MEjerikonsumtion[[#This Row],[2024]]</f>
        <v>-2.1138211382113775E-2</v>
      </c>
      <c r="AH6" s="83"/>
      <c r="AI6" s="2">
        <f>SUM(AF5-Q5)/Q5</f>
        <v>-5.7581091274830222E-2</v>
      </c>
    </row>
    <row r="7" spans="1:35" x14ac:dyDescent="0.3">
      <c r="A7" s="2" t="s">
        <v>38</v>
      </c>
      <c r="B7" s="31">
        <v>10.1</v>
      </c>
      <c r="C7" s="31">
        <v>10.4</v>
      </c>
      <c r="D7" s="31">
        <v>10.4</v>
      </c>
      <c r="E7" s="31">
        <v>10.5</v>
      </c>
      <c r="F7" s="31">
        <v>10.6</v>
      </c>
      <c r="G7" s="31">
        <v>10.8</v>
      </c>
      <c r="H7" s="31">
        <v>11.2</v>
      </c>
      <c r="I7" s="31">
        <v>10.4</v>
      </c>
      <c r="J7" s="31">
        <v>10.1</v>
      </c>
      <c r="K7" s="31">
        <v>10</v>
      </c>
      <c r="L7" s="31">
        <v>9.9</v>
      </c>
      <c r="M7" s="31">
        <v>10</v>
      </c>
      <c r="N7" s="31">
        <v>10.3</v>
      </c>
      <c r="O7" s="31">
        <v>10.5</v>
      </c>
      <c r="P7" s="31">
        <v>11.2</v>
      </c>
      <c r="Q7" s="31">
        <v>11.7</v>
      </c>
      <c r="R7" s="31">
        <v>11.6</v>
      </c>
      <c r="S7" s="31">
        <v>15.3</v>
      </c>
      <c r="T7" s="31">
        <v>13.9</v>
      </c>
      <c r="U7" s="31">
        <v>13.9</v>
      </c>
      <c r="V7" s="31">
        <v>14.8</v>
      </c>
      <c r="W7" s="31">
        <v>14.8</v>
      </c>
      <c r="X7" s="31">
        <v>12.9</v>
      </c>
      <c r="Y7" s="31">
        <v>9.8000000000000007</v>
      </c>
      <c r="Z7" s="31">
        <v>9.1999999999999993</v>
      </c>
      <c r="AA7" s="31">
        <v>9.1999999999999993</v>
      </c>
      <c r="AB7" s="31">
        <v>8</v>
      </c>
      <c r="AC7" s="31">
        <v>7.3</v>
      </c>
      <c r="AD7" s="31">
        <v>7.4</v>
      </c>
      <c r="AE7" s="31">
        <v>8</v>
      </c>
      <c r="AF7" s="31">
        <v>7.9</v>
      </c>
      <c r="AG7" s="88">
        <f>SUM(MEjerikonsumtion[[#This Row],[2025]]-MEjerikonsumtion[[#This Row],[2024]])/MEjerikonsumtion[[#This Row],[2024]]</f>
        <v>-1.2499999999999956E-2</v>
      </c>
      <c r="AH7" s="83"/>
    </row>
    <row r="8" spans="1:35" x14ac:dyDescent="0.3">
      <c r="A8" s="2" t="s">
        <v>39</v>
      </c>
      <c r="B8" s="31">
        <v>28.3</v>
      </c>
      <c r="C8" s="31">
        <v>27.5</v>
      </c>
      <c r="D8" s="31">
        <v>27</v>
      </c>
      <c r="E8" s="31">
        <v>30.2</v>
      </c>
      <c r="F8" s="31">
        <v>31.4</v>
      </c>
      <c r="G8" s="31">
        <v>30.6</v>
      </c>
      <c r="H8" s="31">
        <v>31.9</v>
      </c>
      <c r="I8" s="31">
        <v>33.299999999999997</v>
      </c>
      <c r="J8" s="31">
        <v>33.6</v>
      </c>
      <c r="K8" s="31">
        <v>33.200000000000003</v>
      </c>
      <c r="L8" s="31">
        <v>34</v>
      </c>
      <c r="M8" s="31">
        <v>34.6</v>
      </c>
      <c r="N8" s="31">
        <v>34.799999999999997</v>
      </c>
      <c r="O8" s="31">
        <v>36.1</v>
      </c>
      <c r="P8" s="31">
        <v>34.799999999999997</v>
      </c>
      <c r="Q8" s="31">
        <v>34.799999999999997</v>
      </c>
      <c r="R8" s="31">
        <v>34.700000000000003</v>
      </c>
      <c r="S8" s="31">
        <v>35</v>
      </c>
      <c r="T8" s="31">
        <v>34.700000000000003</v>
      </c>
      <c r="U8" s="31">
        <v>35</v>
      </c>
      <c r="V8" s="31">
        <v>34.1</v>
      </c>
      <c r="W8" s="31">
        <v>32.6</v>
      </c>
      <c r="X8" s="31">
        <v>31</v>
      </c>
      <c r="Y8" s="31">
        <v>29.7</v>
      </c>
      <c r="Z8" s="31">
        <v>29.4</v>
      </c>
      <c r="AA8" s="31">
        <v>28.9</v>
      </c>
      <c r="AB8" s="31">
        <v>28.5</v>
      </c>
      <c r="AC8" s="31">
        <v>27.7</v>
      </c>
      <c r="AD8" s="31">
        <v>27</v>
      </c>
      <c r="AE8" s="31">
        <v>26.7</v>
      </c>
      <c r="AF8" s="31">
        <v>25.5</v>
      </c>
      <c r="AG8" s="88">
        <f>SUM(MEjerikonsumtion[[#This Row],[2025]]-MEjerikonsumtion[[#This Row],[2024]])/MEjerikonsumtion[[#This Row],[2024]]</f>
        <v>-4.4943820224719079E-2</v>
      </c>
      <c r="AH8" s="83"/>
    </row>
    <row r="9" spans="1:35" x14ac:dyDescent="0.3">
      <c r="A9" s="2" t="s">
        <v>40</v>
      </c>
      <c r="B9" s="31">
        <v>0.6</v>
      </c>
      <c r="C9" s="31">
        <v>1.4</v>
      </c>
      <c r="D9" s="31">
        <v>1.3</v>
      </c>
      <c r="E9" s="31">
        <v>1.6</v>
      </c>
      <c r="F9" s="31">
        <v>1.1000000000000001</v>
      </c>
      <c r="G9" s="31">
        <v>1.4</v>
      </c>
      <c r="H9" s="31">
        <v>1.3</v>
      </c>
      <c r="I9" s="31">
        <v>1.4</v>
      </c>
      <c r="J9" s="31">
        <v>1.4</v>
      </c>
      <c r="K9" s="31">
        <v>1.1000000000000001</v>
      </c>
      <c r="L9" s="31">
        <v>0.9</v>
      </c>
      <c r="M9" s="31">
        <v>0.7</v>
      </c>
      <c r="N9" s="31">
        <v>0.9</v>
      </c>
      <c r="O9" s="31">
        <v>1</v>
      </c>
      <c r="P9" s="31">
        <v>1.4</v>
      </c>
      <c r="Q9" s="31">
        <v>2.8</v>
      </c>
      <c r="R9" s="31">
        <v>3.1</v>
      </c>
      <c r="S9" s="31">
        <v>3.2</v>
      </c>
      <c r="T9" s="31">
        <v>2.5</v>
      </c>
      <c r="U9" s="31">
        <v>2.6</v>
      </c>
      <c r="V9" s="31">
        <v>2.9</v>
      </c>
      <c r="W9" s="31">
        <v>2.9</v>
      </c>
      <c r="X9" s="31">
        <v>2.8</v>
      </c>
      <c r="Y9" s="31">
        <v>2.7</v>
      </c>
      <c r="Z9" s="31">
        <v>2.8</v>
      </c>
      <c r="AA9" s="31">
        <v>2.9</v>
      </c>
      <c r="AB9" s="31">
        <v>2.9</v>
      </c>
      <c r="AC9" s="31">
        <v>3</v>
      </c>
      <c r="AD9" s="31">
        <v>2.7</v>
      </c>
      <c r="AE9" s="31">
        <v>2.8</v>
      </c>
      <c r="AF9" s="31">
        <v>2.9</v>
      </c>
      <c r="AG9" s="88">
        <f>SUM(MEjerikonsumtion[[#This Row],[2025]]-MEjerikonsumtion[[#This Row],[2024]])/MEjerikonsumtion[[#This Row],[2024]]</f>
        <v>3.5714285714285747E-2</v>
      </c>
      <c r="AH9" s="83"/>
    </row>
    <row r="10" spans="1:35" x14ac:dyDescent="0.3">
      <c r="A10" s="2" t="s">
        <v>41</v>
      </c>
      <c r="B10" s="31">
        <v>16.3</v>
      </c>
      <c r="C10" s="31">
        <v>16.8</v>
      </c>
      <c r="D10" s="31">
        <v>15.5</v>
      </c>
      <c r="E10" s="31">
        <v>16.3</v>
      </c>
      <c r="F10" s="31">
        <v>17</v>
      </c>
      <c r="G10" s="31">
        <v>16.600000000000001</v>
      </c>
      <c r="H10" s="31">
        <v>16.7</v>
      </c>
      <c r="I10" s="31">
        <v>17.899999999999999</v>
      </c>
      <c r="J10" s="31">
        <v>18.2</v>
      </c>
      <c r="K10" s="31">
        <v>17.5</v>
      </c>
      <c r="L10" s="31">
        <v>17.8</v>
      </c>
      <c r="M10" s="31">
        <v>18.2</v>
      </c>
      <c r="N10" s="31">
        <v>17.399999999999999</v>
      </c>
      <c r="O10" s="31">
        <v>18.899999999999999</v>
      </c>
      <c r="P10" s="31">
        <v>18.899999999999999</v>
      </c>
      <c r="Q10" s="31">
        <v>18.600000000000001</v>
      </c>
      <c r="R10" s="31">
        <v>18.7</v>
      </c>
      <c r="S10" s="31">
        <v>19</v>
      </c>
      <c r="T10" s="31">
        <v>18.899999999999999</v>
      </c>
      <c r="U10" s="31">
        <v>20.3</v>
      </c>
      <c r="V10" s="31">
        <v>20.2</v>
      </c>
      <c r="W10" s="31">
        <v>19.8</v>
      </c>
      <c r="X10" s="31">
        <v>18.899999999999999</v>
      </c>
      <c r="Y10" s="31">
        <v>19</v>
      </c>
      <c r="Z10" s="31">
        <v>19.100000000000001</v>
      </c>
      <c r="AA10" s="31">
        <v>19.7</v>
      </c>
      <c r="AB10" s="31">
        <v>19.5</v>
      </c>
      <c r="AC10" s="31">
        <v>19</v>
      </c>
      <c r="AD10" s="31">
        <v>19.3</v>
      </c>
      <c r="AE10" s="31">
        <v>21.1</v>
      </c>
      <c r="AF10" s="31">
        <v>22.3</v>
      </c>
      <c r="AG10" s="88">
        <f>SUM(MEjerikonsumtion[[#This Row],[2025]]-MEjerikonsumtion[[#This Row],[2024]])/MEjerikonsumtion[[#This Row],[2024]]</f>
        <v>5.6872037914691906E-2</v>
      </c>
      <c r="AH10" s="83"/>
    </row>
    <row r="12" spans="1:35" x14ac:dyDescent="0.3">
      <c r="A12" s="89" t="s">
        <v>114</v>
      </c>
    </row>
  </sheetData>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11"/>
  <sheetViews>
    <sheetView topLeftCell="A9" zoomScaleNormal="100" workbookViewId="0">
      <pane xSplit="1" topLeftCell="B1" activePane="topRight" state="frozen"/>
      <selection activeCell="A4" sqref="A4"/>
      <selection pane="topRight" activeCell="AL7" sqref="AL7"/>
    </sheetView>
  </sheetViews>
  <sheetFormatPr defaultColWidth="8.58203125" defaultRowHeight="14" x14ac:dyDescent="0.3"/>
  <cols>
    <col min="1" max="1" width="16.5" style="2" customWidth="1"/>
    <col min="2" max="20" width="6.25" style="2" customWidth="1"/>
    <col min="21" max="23" width="5.83203125" style="2" customWidth="1"/>
    <col min="24" max="24" width="6.25" style="2" customWidth="1"/>
    <col min="25" max="25" width="5.83203125" style="2" customWidth="1"/>
    <col min="26" max="34" width="6.25" style="2" customWidth="1"/>
    <col min="35" max="35" width="7.33203125" style="2" customWidth="1"/>
    <col min="36" max="37" width="8.58203125" style="2"/>
    <col min="38" max="38" width="11.08203125" style="2" customWidth="1"/>
    <col min="39" max="16384" width="8.58203125" style="2"/>
  </cols>
  <sheetData>
    <row r="1" spans="1:38" ht="16.5" x14ac:dyDescent="0.35">
      <c r="A1" s="45" t="s">
        <v>90</v>
      </c>
    </row>
    <row r="2" spans="1:38" ht="14.5" x14ac:dyDescent="0.35">
      <c r="A2" s="3" t="s">
        <v>42</v>
      </c>
    </row>
    <row r="3" spans="1:38" ht="14.5" x14ac:dyDescent="0.35">
      <c r="A3" s="3" t="s">
        <v>88</v>
      </c>
    </row>
    <row r="4" spans="1:38" ht="14.5" x14ac:dyDescent="0.35">
      <c r="A4" s="3" t="s">
        <v>125</v>
      </c>
    </row>
    <row r="5" spans="1:38" ht="14.5" x14ac:dyDescent="0.35">
      <c r="A5" s="3"/>
    </row>
    <row r="6" spans="1:38" x14ac:dyDescent="0.3">
      <c r="A6" s="42" t="s">
        <v>77</v>
      </c>
      <c r="B6" s="42" t="s">
        <v>44</v>
      </c>
      <c r="C6" s="42" t="s">
        <v>45</v>
      </c>
      <c r="D6" s="42" t="s">
        <v>46</v>
      </c>
      <c r="E6" s="42" t="s">
        <v>47</v>
      </c>
      <c r="F6" s="42" t="s">
        <v>48</v>
      </c>
      <c r="G6" s="42" t="s">
        <v>49</v>
      </c>
      <c r="H6" s="42" t="s">
        <v>50</v>
      </c>
      <c r="I6" s="42" t="s">
        <v>51</v>
      </c>
      <c r="J6" s="42" t="s">
        <v>52</v>
      </c>
      <c r="K6" s="42" t="s">
        <v>53</v>
      </c>
      <c r="L6" s="42" t="s">
        <v>54</v>
      </c>
      <c r="M6" s="42" t="s">
        <v>55</v>
      </c>
      <c r="N6" s="42" t="s">
        <v>56</v>
      </c>
      <c r="O6" s="42" t="s">
        <v>57</v>
      </c>
      <c r="P6" s="42" t="s">
        <v>58</v>
      </c>
      <c r="Q6" s="42" t="s">
        <v>59</v>
      </c>
      <c r="R6" s="42" t="s">
        <v>60</v>
      </c>
      <c r="S6" s="42" t="s">
        <v>61</v>
      </c>
      <c r="T6" s="42" t="s">
        <v>62</v>
      </c>
      <c r="U6" s="42" t="s">
        <v>63</v>
      </c>
      <c r="V6" s="42" t="s">
        <v>64</v>
      </c>
      <c r="W6" s="42" t="s">
        <v>65</v>
      </c>
      <c r="X6" s="42" t="s">
        <v>66</v>
      </c>
      <c r="Y6" s="42" t="s">
        <v>67</v>
      </c>
      <c r="Z6" s="42" t="s">
        <v>68</v>
      </c>
      <c r="AA6" s="42" t="s">
        <v>69</v>
      </c>
      <c r="AB6" s="42" t="s">
        <v>70</v>
      </c>
      <c r="AC6" s="42" t="s">
        <v>71</v>
      </c>
      <c r="AD6" s="42" t="s">
        <v>72</v>
      </c>
      <c r="AE6" s="42" t="s">
        <v>73</v>
      </c>
      <c r="AF6" s="42" t="s">
        <v>74</v>
      </c>
      <c r="AG6" s="42" t="s">
        <v>83</v>
      </c>
      <c r="AH6" s="42" t="s">
        <v>87</v>
      </c>
      <c r="AI6" s="42" t="s">
        <v>105</v>
      </c>
      <c r="AJ6" s="42" t="s">
        <v>113</v>
      </c>
      <c r="AK6" s="42" t="s">
        <v>124</v>
      </c>
      <c r="AL6" s="42" t="s">
        <v>123</v>
      </c>
    </row>
    <row r="7" spans="1:38" x14ac:dyDescent="0.3">
      <c r="A7" s="2" t="s">
        <v>89</v>
      </c>
      <c r="B7" s="43">
        <v>13.6</v>
      </c>
      <c r="C7" s="43">
        <v>12.8</v>
      </c>
      <c r="D7" s="43">
        <v>12.7</v>
      </c>
      <c r="E7" s="43">
        <v>12.4</v>
      </c>
      <c r="F7" s="43">
        <v>12.5</v>
      </c>
      <c r="G7" s="43">
        <v>11.9</v>
      </c>
      <c r="H7" s="43">
        <v>12.4</v>
      </c>
      <c r="I7" s="43">
        <v>12.1</v>
      </c>
      <c r="J7" s="43">
        <v>12.3</v>
      </c>
      <c r="K7" s="43">
        <v>11.9</v>
      </c>
      <c r="L7" s="43">
        <v>12</v>
      </c>
      <c r="M7" s="43">
        <v>11.8</v>
      </c>
      <c r="N7" s="43">
        <v>11.3</v>
      </c>
      <c r="O7" s="43">
        <v>11.5</v>
      </c>
      <c r="P7" s="43">
        <v>12.4</v>
      </c>
      <c r="Q7" s="43">
        <v>12.1</v>
      </c>
      <c r="R7" s="43">
        <v>12.3</v>
      </c>
      <c r="S7" s="43">
        <v>12.2</v>
      </c>
      <c r="T7" s="43">
        <v>12.5</v>
      </c>
      <c r="U7" s="44">
        <v>13</v>
      </c>
      <c r="V7" s="44">
        <v>13.3</v>
      </c>
      <c r="W7" s="44">
        <v>14.1</v>
      </c>
      <c r="X7" s="43">
        <v>14.1</v>
      </c>
      <c r="Y7" s="43">
        <v>14.4</v>
      </c>
      <c r="Z7" s="44">
        <v>13.9</v>
      </c>
      <c r="AA7" s="43">
        <v>14.2</v>
      </c>
      <c r="AB7" s="43">
        <v>14.9</v>
      </c>
      <c r="AC7" s="43">
        <v>14.6</v>
      </c>
      <c r="AD7" s="43">
        <v>15</v>
      </c>
      <c r="AE7" s="43">
        <v>15</v>
      </c>
      <c r="AF7" s="43">
        <v>14.8</v>
      </c>
      <c r="AG7" s="43">
        <v>13.9</v>
      </c>
      <c r="AH7" s="43">
        <v>14.7</v>
      </c>
      <c r="AI7" s="43">
        <v>13.322658194888946</v>
      </c>
      <c r="AJ7" s="87">
        <v>14.561182660244871</v>
      </c>
      <c r="AK7" s="87">
        <v>15.349360594549458</v>
      </c>
      <c r="AL7" s="88">
        <f>SUM(AK7-AJ7)/AJ7</f>
        <v>5.4128703189506737E-2</v>
      </c>
    </row>
    <row r="10" spans="1:38" x14ac:dyDescent="0.3">
      <c r="AK10" s="83"/>
    </row>
    <row r="11" spans="1:38" x14ac:dyDescent="0.3">
      <c r="AH11" s="28"/>
    </row>
  </sheetData>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169"/>
  <sheetViews>
    <sheetView topLeftCell="A21" zoomScaleNormal="100" workbookViewId="0">
      <pane xSplit="1" topLeftCell="B1" activePane="topRight" state="frozen"/>
      <selection activeCell="A13" sqref="A13"/>
      <selection pane="topRight" activeCell="Z48" sqref="Z48"/>
    </sheetView>
  </sheetViews>
  <sheetFormatPr defaultColWidth="9" defaultRowHeight="15.5" x14ac:dyDescent="0.35"/>
  <cols>
    <col min="1" max="1" width="28.08203125" style="46" customWidth="1"/>
    <col min="2" max="2" width="7" style="46" customWidth="1"/>
    <col min="3" max="3" width="7.33203125" style="46" customWidth="1"/>
    <col min="4" max="4" width="7.83203125" style="46" customWidth="1"/>
    <col min="5" max="5" width="7" style="46" customWidth="1"/>
    <col min="6" max="6" width="8.75" style="46" customWidth="1"/>
    <col min="7" max="7" width="8.33203125" style="46" customWidth="1"/>
    <col min="8" max="32" width="6.75" style="46" customWidth="1"/>
    <col min="33" max="33" width="7.5" style="46" customWidth="1"/>
    <col min="34" max="34" width="6.75" style="46" customWidth="1"/>
    <col min="35" max="35" width="8" style="46" customWidth="1"/>
    <col min="36" max="36" width="8.5" style="46" customWidth="1"/>
    <col min="37" max="37" width="7.33203125" style="46" customWidth="1"/>
    <col min="38" max="16384" width="9" style="46"/>
  </cols>
  <sheetData>
    <row r="1" spans="1:37" ht="18" x14ac:dyDescent="0.4">
      <c r="A1" s="1" t="s">
        <v>43</v>
      </c>
    </row>
    <row r="2" spans="1:37" x14ac:dyDescent="0.35">
      <c r="A2" s="92" t="s">
        <v>121</v>
      </c>
    </row>
    <row r="3" spans="1:37" x14ac:dyDescent="0.35">
      <c r="A3" s="47"/>
    </row>
    <row r="4" spans="1:37" x14ac:dyDescent="0.35">
      <c r="A4" s="47" t="s">
        <v>10</v>
      </c>
    </row>
    <row r="5" spans="1:37" x14ac:dyDescent="0.35">
      <c r="A5" s="48" t="s">
        <v>75</v>
      </c>
      <c r="B5" s="5" t="s">
        <v>44</v>
      </c>
      <c r="C5" s="5" t="s">
        <v>45</v>
      </c>
      <c r="D5" s="5" t="s">
        <v>46</v>
      </c>
      <c r="E5" s="5" t="s">
        <v>47</v>
      </c>
      <c r="F5" s="5" t="s">
        <v>48</v>
      </c>
      <c r="G5" s="5" t="s">
        <v>49</v>
      </c>
      <c r="H5" s="5" t="s">
        <v>50</v>
      </c>
      <c r="I5" s="5" t="s">
        <v>51</v>
      </c>
      <c r="J5" s="5" t="s">
        <v>52</v>
      </c>
      <c r="K5" s="5" t="s">
        <v>53</v>
      </c>
      <c r="L5" s="5" t="s">
        <v>54</v>
      </c>
      <c r="M5" s="5" t="s">
        <v>55</v>
      </c>
      <c r="N5" s="5" t="s">
        <v>56</v>
      </c>
      <c r="O5" s="5" t="s">
        <v>57</v>
      </c>
      <c r="P5" s="5" t="s">
        <v>58</v>
      </c>
      <c r="Q5" s="5" t="s">
        <v>59</v>
      </c>
      <c r="R5" s="5" t="s">
        <v>60</v>
      </c>
      <c r="S5" s="5" t="s">
        <v>61</v>
      </c>
      <c r="T5" s="5" t="s">
        <v>62</v>
      </c>
      <c r="U5" s="5" t="s">
        <v>63</v>
      </c>
      <c r="V5" s="5" t="s">
        <v>64</v>
      </c>
      <c r="W5" s="5" t="s">
        <v>65</v>
      </c>
      <c r="X5" s="5" t="s">
        <v>66</v>
      </c>
      <c r="Y5" s="5" t="s">
        <v>67</v>
      </c>
      <c r="Z5" s="5" t="s">
        <v>68</v>
      </c>
      <c r="AA5" s="5" t="s">
        <v>69</v>
      </c>
      <c r="AB5" s="5" t="s">
        <v>70</v>
      </c>
      <c r="AC5" s="5" t="s">
        <v>71</v>
      </c>
      <c r="AD5" s="5" t="s">
        <v>72</v>
      </c>
      <c r="AE5" s="5" t="s">
        <v>73</v>
      </c>
      <c r="AF5" s="5" t="s">
        <v>74</v>
      </c>
      <c r="AG5" s="5" t="s">
        <v>83</v>
      </c>
      <c r="AH5" s="5" t="s">
        <v>87</v>
      </c>
      <c r="AI5" s="5" t="s">
        <v>105</v>
      </c>
      <c r="AJ5" s="5" t="s">
        <v>113</v>
      </c>
      <c r="AK5" s="5" t="s">
        <v>124</v>
      </c>
    </row>
    <row r="6" spans="1:37" x14ac:dyDescent="0.35">
      <c r="A6" s="8" t="s">
        <v>0</v>
      </c>
      <c r="B6" s="9">
        <v>31.4</v>
      </c>
      <c r="C6" s="9">
        <v>31.3</v>
      </c>
      <c r="D6" s="9">
        <v>32.948639170235943</v>
      </c>
      <c r="E6" s="9">
        <v>32.799999999999997</v>
      </c>
      <c r="F6" s="9">
        <v>34.299999999999997</v>
      </c>
      <c r="G6" s="9">
        <v>35.799999999999997</v>
      </c>
      <c r="H6" s="9">
        <v>35.4</v>
      </c>
      <c r="I6" s="9">
        <v>35.9</v>
      </c>
      <c r="J6" s="9">
        <v>37.700000000000003</v>
      </c>
      <c r="K6" s="9">
        <v>36.700000000000003</v>
      </c>
      <c r="L6" s="9">
        <v>35.9</v>
      </c>
      <c r="M6" s="9">
        <v>34.9</v>
      </c>
      <c r="N6" s="9">
        <v>36.4</v>
      </c>
      <c r="O6" s="9">
        <v>36.299999999999997</v>
      </c>
      <c r="P6" s="9">
        <v>36.700000000000003</v>
      </c>
      <c r="Q6" s="9">
        <v>35.9</v>
      </c>
      <c r="R6" s="9">
        <v>35.6</v>
      </c>
      <c r="S6" s="9">
        <v>36.299999999999997</v>
      </c>
      <c r="T6" s="9">
        <v>36.4</v>
      </c>
      <c r="U6" s="10">
        <v>36.200000000000003</v>
      </c>
      <c r="V6" s="10">
        <v>37.1</v>
      </c>
      <c r="W6" s="10">
        <v>37.4</v>
      </c>
      <c r="X6" s="11">
        <v>36</v>
      </c>
      <c r="Y6" s="11">
        <v>36.6</v>
      </c>
      <c r="Z6" s="10">
        <v>35.200000000000003</v>
      </c>
      <c r="AA6" s="11">
        <v>34.200000000000003</v>
      </c>
      <c r="AB6" s="11">
        <v>33.5</v>
      </c>
      <c r="AC6" s="46">
        <v>32.799999999999997</v>
      </c>
      <c r="AD6" s="11">
        <v>32.5</v>
      </c>
      <c r="AE6" s="11">
        <v>30.5</v>
      </c>
      <c r="AF6" s="11">
        <v>29.6</v>
      </c>
      <c r="AG6" s="11">
        <v>29.3</v>
      </c>
      <c r="AH6" s="11">
        <v>29.4</v>
      </c>
      <c r="AI6" s="11">
        <v>27.998416761561796</v>
      </c>
      <c r="AJ6" s="11">
        <v>28.608611646735024</v>
      </c>
      <c r="AK6" s="11">
        <v>29.297672276631605</v>
      </c>
    </row>
    <row r="7" spans="1:37" x14ac:dyDescent="0.35">
      <c r="A7" s="8" t="s">
        <v>1</v>
      </c>
      <c r="B7" s="9">
        <v>17</v>
      </c>
      <c r="C7" s="9">
        <v>16.899999999999999</v>
      </c>
      <c r="D7" s="9">
        <v>17.2</v>
      </c>
      <c r="E7" s="9">
        <v>17.5</v>
      </c>
      <c r="F7" s="9">
        <v>17.8</v>
      </c>
      <c r="G7" s="9">
        <v>18.3</v>
      </c>
      <c r="H7" s="9">
        <v>19.2</v>
      </c>
      <c r="I7" s="9">
        <v>20.100000000000001</v>
      </c>
      <c r="J7" s="9">
        <v>20.399999999999999</v>
      </c>
      <c r="K7" s="9">
        <v>21.5</v>
      </c>
      <c r="L7" s="9">
        <v>22.5</v>
      </c>
      <c r="M7" s="9">
        <v>21.6</v>
      </c>
      <c r="N7" s="9">
        <v>24.3</v>
      </c>
      <c r="O7" s="9">
        <v>25.1</v>
      </c>
      <c r="P7" s="9">
        <v>25.4</v>
      </c>
      <c r="Q7" s="9">
        <v>25.5</v>
      </c>
      <c r="R7" s="9">
        <v>25.9</v>
      </c>
      <c r="S7" s="9">
        <v>25.4</v>
      </c>
      <c r="T7" s="9">
        <v>24.9</v>
      </c>
      <c r="U7" s="11">
        <v>24.9</v>
      </c>
      <c r="V7" s="11">
        <v>25.5</v>
      </c>
      <c r="W7" s="11">
        <v>26.1</v>
      </c>
      <c r="X7" s="11">
        <v>25.7</v>
      </c>
      <c r="Y7" s="11">
        <v>25.9</v>
      </c>
      <c r="Z7" s="11">
        <v>26.1</v>
      </c>
      <c r="AA7" s="11">
        <v>26.1</v>
      </c>
      <c r="AB7" s="11">
        <v>25.9</v>
      </c>
      <c r="AC7" s="46">
        <v>24.9</v>
      </c>
      <c r="AD7" s="11">
        <v>24.5</v>
      </c>
      <c r="AE7" s="11">
        <v>24.4</v>
      </c>
      <c r="AF7" s="11">
        <v>22.7</v>
      </c>
      <c r="AG7" s="11">
        <v>22.6</v>
      </c>
      <c r="AH7" s="11">
        <v>23.1</v>
      </c>
      <c r="AI7" s="11">
        <v>22.756418880170575</v>
      </c>
      <c r="AJ7" s="11">
        <v>23.270490382965626</v>
      </c>
      <c r="AK7" s="11">
        <v>22.407361970137647</v>
      </c>
    </row>
    <row r="8" spans="1:37" x14ac:dyDescent="0.35">
      <c r="A8" s="8" t="s">
        <v>2</v>
      </c>
      <c r="B8" s="9">
        <v>5.9</v>
      </c>
      <c r="C8" s="9">
        <v>6.6</v>
      </c>
      <c r="D8" s="9">
        <v>7.1</v>
      </c>
      <c r="E8" s="9">
        <v>7.5</v>
      </c>
      <c r="F8" s="9">
        <v>8.1999999999999993</v>
      </c>
      <c r="G8" s="9">
        <v>8.6999999999999993</v>
      </c>
      <c r="H8" s="9">
        <v>9</v>
      </c>
      <c r="I8" s="9">
        <v>9.1999999999999993</v>
      </c>
      <c r="J8" s="9">
        <v>9.9</v>
      </c>
      <c r="K8" s="9">
        <v>11.5</v>
      </c>
      <c r="L8" s="9">
        <v>12.8</v>
      </c>
      <c r="M8" s="9">
        <v>13.9</v>
      </c>
      <c r="N8" s="9">
        <v>14.8</v>
      </c>
      <c r="O8" s="9">
        <v>14.3</v>
      </c>
      <c r="P8" s="9">
        <v>14.9</v>
      </c>
      <c r="Q8" s="9">
        <v>15.7</v>
      </c>
      <c r="R8" s="9">
        <v>16.3</v>
      </c>
      <c r="S8" s="9">
        <v>16.7</v>
      </c>
      <c r="T8" s="9">
        <v>18.100000000000001</v>
      </c>
      <c r="U8" s="11">
        <v>17.5</v>
      </c>
      <c r="V8" s="11">
        <v>18.399999999999999</v>
      </c>
      <c r="W8" s="11">
        <v>18.7</v>
      </c>
      <c r="X8" s="11">
        <v>19</v>
      </c>
      <c r="Y8" s="11">
        <v>20.3</v>
      </c>
      <c r="Z8" s="11">
        <v>21.6</v>
      </c>
      <c r="AA8" s="11">
        <v>22.4</v>
      </c>
      <c r="AB8" s="11">
        <v>23.6</v>
      </c>
      <c r="AC8" s="46">
        <v>23.3</v>
      </c>
      <c r="AD8" s="11">
        <v>22.163</v>
      </c>
      <c r="AE8" s="11">
        <v>22.422000000000001</v>
      </c>
      <c r="AF8" s="11">
        <v>21.8</v>
      </c>
      <c r="AG8" s="11">
        <v>23.097326194997855</v>
      </c>
      <c r="AH8" s="11">
        <v>23.047647167528822</v>
      </c>
      <c r="AI8" s="11">
        <v>23.466494011867077</v>
      </c>
      <c r="AJ8" s="11">
        <v>24.064514172741848</v>
      </c>
      <c r="AK8" s="11">
        <v>23.42108834684624</v>
      </c>
    </row>
    <row r="9" spans="1:37" x14ac:dyDescent="0.35">
      <c r="A9" s="8" t="s">
        <v>3</v>
      </c>
      <c r="B9" s="9">
        <v>0.8</v>
      </c>
      <c r="C9" s="9">
        <v>0.8</v>
      </c>
      <c r="D9" s="9">
        <v>0.7</v>
      </c>
      <c r="E9" s="9">
        <v>0.6</v>
      </c>
      <c r="F9" s="9">
        <v>0.7</v>
      </c>
      <c r="G9" s="9">
        <v>0.72</v>
      </c>
      <c r="H9" s="9">
        <v>0.8</v>
      </c>
      <c r="I9" s="9">
        <v>0.83</v>
      </c>
      <c r="J9" s="9">
        <v>0.86</v>
      </c>
      <c r="K9" s="9">
        <v>0.96</v>
      </c>
      <c r="L9" s="9">
        <v>0.95</v>
      </c>
      <c r="M9" s="9">
        <v>1.05</v>
      </c>
      <c r="N9" s="9">
        <v>1.01</v>
      </c>
      <c r="O9" s="9">
        <v>1.1000000000000001</v>
      </c>
      <c r="P9" s="9">
        <v>1</v>
      </c>
      <c r="Q9" s="9">
        <v>1.18</v>
      </c>
      <c r="R9" s="9">
        <v>1.31</v>
      </c>
      <c r="S9" s="9">
        <v>1.33</v>
      </c>
      <c r="T9" s="9">
        <v>1.42</v>
      </c>
      <c r="U9" s="11">
        <v>1.61</v>
      </c>
      <c r="V9" s="11">
        <v>1.43</v>
      </c>
      <c r="W9" s="11">
        <v>1.56</v>
      </c>
      <c r="X9" s="11">
        <v>1.6</v>
      </c>
      <c r="Y9" s="11">
        <v>1.65</v>
      </c>
      <c r="Z9" s="11">
        <v>1.72</v>
      </c>
      <c r="AA9" s="11">
        <v>1.76</v>
      </c>
      <c r="AB9" s="11">
        <v>1.86</v>
      </c>
      <c r="AC9" s="46">
        <v>1.9</v>
      </c>
      <c r="AD9" s="11">
        <v>1.86</v>
      </c>
      <c r="AE9" s="11">
        <v>1.7</v>
      </c>
      <c r="AF9" s="11">
        <v>1.68</v>
      </c>
      <c r="AG9" s="11">
        <v>1.49</v>
      </c>
      <c r="AH9" s="11">
        <v>1.57</v>
      </c>
      <c r="AI9" s="11">
        <v>1.579062530563017</v>
      </c>
      <c r="AJ9" s="11">
        <v>1.5602795479175231</v>
      </c>
      <c r="AK9" s="11">
        <v>1.6133446325337701</v>
      </c>
    </row>
    <row r="10" spans="1:37" x14ac:dyDescent="0.35">
      <c r="A10" s="8" t="s">
        <v>4</v>
      </c>
      <c r="B10" s="11">
        <v>5.6</v>
      </c>
      <c r="C10" s="11">
        <v>5.4</v>
      </c>
      <c r="D10" s="11">
        <v>5.3000000000000007</v>
      </c>
      <c r="E10" s="11">
        <v>5.0999999999999996</v>
      </c>
      <c r="F10" s="11">
        <v>4.8000000000000007</v>
      </c>
      <c r="G10" s="11">
        <v>4.7</v>
      </c>
      <c r="H10" s="11">
        <v>4.0999999999999996</v>
      </c>
      <c r="I10" s="11">
        <v>4.0999999999999996</v>
      </c>
      <c r="J10" s="11">
        <v>3.4</v>
      </c>
      <c r="K10" s="11">
        <v>3.9845648967235254</v>
      </c>
      <c r="L10" s="11">
        <v>4.4000000000000004</v>
      </c>
      <c r="M10" s="11">
        <v>4.4015926330604005</v>
      </c>
      <c r="N10" s="11">
        <v>4.2762787006952863</v>
      </c>
      <c r="O10" s="11">
        <v>4.289207040811303</v>
      </c>
      <c r="P10" s="11">
        <v>4.2811702211289422</v>
      </c>
      <c r="Q10" s="11">
        <v>4.1586431782148701</v>
      </c>
      <c r="R10" s="11">
        <v>3.9373282728949697</v>
      </c>
      <c r="S10" s="11">
        <v>3.8334890379327184</v>
      </c>
      <c r="T10" s="11">
        <v>3.9</v>
      </c>
      <c r="U10" s="11">
        <v>3.9</v>
      </c>
      <c r="V10" s="11">
        <v>4</v>
      </c>
      <c r="W10" s="11">
        <v>3.8</v>
      </c>
      <c r="X10" s="11">
        <v>3.8000000000000003</v>
      </c>
      <c r="Y10" s="11">
        <v>3.6280000000000001</v>
      </c>
      <c r="Z10" s="11">
        <v>3.5</v>
      </c>
      <c r="AA10" s="11">
        <v>3.42</v>
      </c>
      <c r="AB10" s="11">
        <v>3.41</v>
      </c>
      <c r="AC10" s="46">
        <v>3.43</v>
      </c>
      <c r="AD10" s="11">
        <v>3.37</v>
      </c>
      <c r="AE10" s="11">
        <v>3.5</v>
      </c>
      <c r="AF10" s="11">
        <v>3.6100000000000003</v>
      </c>
      <c r="AG10" s="11">
        <v>3.3</v>
      </c>
      <c r="AH10" s="11">
        <v>3.18</v>
      </c>
      <c r="AI10" s="11">
        <v>2.9800000000000004</v>
      </c>
      <c r="AJ10" s="11">
        <v>3.32</v>
      </c>
      <c r="AK10" s="11">
        <v>3.25</v>
      </c>
    </row>
    <row r="11" spans="1:37" x14ac:dyDescent="0.35">
      <c r="A11" s="14" t="s">
        <v>5</v>
      </c>
      <c r="B11" s="15">
        <f>SUM(B6:B10)</f>
        <v>60.699999999999996</v>
      </c>
      <c r="C11" s="15">
        <f t="shared" ref="C11:AK11" si="0">SUM(C6:C10)</f>
        <v>61</v>
      </c>
      <c r="D11" s="15">
        <f t="shared" si="0"/>
        <v>63.248639170235947</v>
      </c>
      <c r="E11" s="15">
        <f t="shared" si="0"/>
        <v>63.5</v>
      </c>
      <c r="F11" s="15">
        <f t="shared" si="0"/>
        <v>65.8</v>
      </c>
      <c r="G11" s="15">
        <f t="shared" si="0"/>
        <v>68.22</v>
      </c>
      <c r="H11" s="15">
        <f t="shared" si="0"/>
        <v>68.499999999999986</v>
      </c>
      <c r="I11" s="15">
        <f t="shared" si="0"/>
        <v>70.13</v>
      </c>
      <c r="J11" s="15">
        <f t="shared" si="0"/>
        <v>72.260000000000005</v>
      </c>
      <c r="K11" s="15">
        <f t="shared" si="0"/>
        <v>74.644564896723523</v>
      </c>
      <c r="L11" s="15">
        <f t="shared" si="0"/>
        <v>76.550000000000011</v>
      </c>
      <c r="M11" s="15">
        <f t="shared" si="0"/>
        <v>75.851592633060406</v>
      </c>
      <c r="N11" s="15">
        <f t="shared" si="0"/>
        <v>80.786278700695291</v>
      </c>
      <c r="O11" s="15">
        <f t="shared" si="0"/>
        <v>81.089207040811303</v>
      </c>
      <c r="P11" s="15">
        <f t="shared" si="0"/>
        <v>82.281170221128946</v>
      </c>
      <c r="Q11" s="15">
        <f t="shared" si="0"/>
        <v>82.438643178214875</v>
      </c>
      <c r="R11" s="15">
        <f t="shared" si="0"/>
        <v>83.047328272894973</v>
      </c>
      <c r="S11" s="15">
        <f t="shared" si="0"/>
        <v>83.563489037932712</v>
      </c>
      <c r="T11" s="15">
        <f t="shared" si="0"/>
        <v>84.720000000000013</v>
      </c>
      <c r="U11" s="15">
        <f t="shared" si="0"/>
        <v>84.11</v>
      </c>
      <c r="V11" s="15">
        <f t="shared" si="0"/>
        <v>86.43</v>
      </c>
      <c r="W11" s="15">
        <f t="shared" si="0"/>
        <v>87.56</v>
      </c>
      <c r="X11" s="15">
        <f t="shared" si="0"/>
        <v>86.1</v>
      </c>
      <c r="Y11" s="15">
        <f t="shared" si="0"/>
        <v>88.078000000000003</v>
      </c>
      <c r="Z11" s="15">
        <f t="shared" si="0"/>
        <v>88.12</v>
      </c>
      <c r="AA11" s="15">
        <f t="shared" si="0"/>
        <v>87.88000000000001</v>
      </c>
      <c r="AB11" s="15">
        <f t="shared" si="0"/>
        <v>88.27</v>
      </c>
      <c r="AC11" s="15">
        <f t="shared" si="0"/>
        <v>86.330000000000013</v>
      </c>
      <c r="AD11" s="15">
        <f t="shared" si="0"/>
        <v>84.393000000000001</v>
      </c>
      <c r="AE11" s="15">
        <f t="shared" si="0"/>
        <v>82.522000000000006</v>
      </c>
      <c r="AF11" s="15">
        <f t="shared" si="0"/>
        <v>79.39</v>
      </c>
      <c r="AG11" s="15">
        <f t="shared" si="0"/>
        <v>79.78732619499786</v>
      </c>
      <c r="AH11" s="15">
        <f t="shared" si="0"/>
        <v>80.297647167528822</v>
      </c>
      <c r="AI11" s="15">
        <f t="shared" si="0"/>
        <v>78.780392184162466</v>
      </c>
      <c r="AJ11" s="15">
        <f t="shared" si="0"/>
        <v>80.823895750360009</v>
      </c>
      <c r="AK11" s="15">
        <f t="shared" si="0"/>
        <v>79.989467226149259</v>
      </c>
    </row>
    <row r="13" spans="1:37" x14ac:dyDescent="0.35">
      <c r="A13" s="47" t="s">
        <v>11</v>
      </c>
    </row>
    <row r="14" spans="1:37" x14ac:dyDescent="0.35">
      <c r="A14" s="49" t="s">
        <v>75</v>
      </c>
      <c r="B14" s="4" t="s">
        <v>44</v>
      </c>
      <c r="C14" s="4" t="s">
        <v>45</v>
      </c>
      <c r="D14" s="4" t="s">
        <v>46</v>
      </c>
      <c r="E14" s="4" t="s">
        <v>47</v>
      </c>
      <c r="F14" s="4" t="s">
        <v>48</v>
      </c>
      <c r="G14" s="4" t="s">
        <v>49</v>
      </c>
      <c r="H14" s="4" t="s">
        <v>50</v>
      </c>
      <c r="I14" s="4" t="s">
        <v>51</v>
      </c>
      <c r="J14" s="4" t="s">
        <v>52</v>
      </c>
      <c r="K14" s="4" t="s">
        <v>53</v>
      </c>
      <c r="L14" s="4" t="s">
        <v>54</v>
      </c>
      <c r="M14" s="4" t="s">
        <v>55</v>
      </c>
      <c r="N14" s="4" t="s">
        <v>56</v>
      </c>
      <c r="O14" s="4" t="s">
        <v>57</v>
      </c>
      <c r="P14" s="4" t="s">
        <v>58</v>
      </c>
      <c r="Q14" s="4" t="s">
        <v>59</v>
      </c>
      <c r="R14" s="4" t="s">
        <v>60</v>
      </c>
      <c r="S14" s="4" t="s">
        <v>61</v>
      </c>
      <c r="T14" s="4" t="s">
        <v>62</v>
      </c>
      <c r="U14" s="4" t="s">
        <v>63</v>
      </c>
      <c r="V14" s="4" t="s">
        <v>64</v>
      </c>
      <c r="W14" s="4" t="s">
        <v>65</v>
      </c>
      <c r="X14" s="4" t="s">
        <v>66</v>
      </c>
      <c r="Y14" s="4" t="s">
        <v>67</v>
      </c>
      <c r="Z14" s="4" t="s">
        <v>68</v>
      </c>
      <c r="AA14" s="4" t="s">
        <v>69</v>
      </c>
      <c r="AB14" s="4" t="s">
        <v>70</v>
      </c>
      <c r="AC14" s="4" t="s">
        <v>71</v>
      </c>
      <c r="AD14" s="4" t="s">
        <v>72</v>
      </c>
      <c r="AE14" s="4" t="s">
        <v>73</v>
      </c>
      <c r="AF14" s="4" t="s">
        <v>74</v>
      </c>
      <c r="AG14" s="4" t="s">
        <v>83</v>
      </c>
      <c r="AH14" s="4" t="s">
        <v>87</v>
      </c>
      <c r="AI14" s="4" t="s">
        <v>105</v>
      </c>
      <c r="AJ14" s="4" t="s">
        <v>113</v>
      </c>
      <c r="AK14" s="5" t="s">
        <v>124</v>
      </c>
    </row>
    <row r="15" spans="1:37" x14ac:dyDescent="0.35">
      <c r="A15" s="46" t="s">
        <v>12</v>
      </c>
      <c r="B15" s="50">
        <f>SUM(B6*0.479*1000/52)</f>
        <v>289.24230769230769</v>
      </c>
      <c r="C15" s="50">
        <f t="shared" ref="C15:AF16" si="1">SUM(C6*0.479*1000/52)</f>
        <v>288.32115384615383</v>
      </c>
      <c r="D15" s="50">
        <f t="shared" si="1"/>
        <v>303.50765697198108</v>
      </c>
      <c r="E15" s="50">
        <f t="shared" si="1"/>
        <v>302.13846153846151</v>
      </c>
      <c r="F15" s="50">
        <f t="shared" si="1"/>
        <v>315.95576923076919</v>
      </c>
      <c r="G15" s="50">
        <f t="shared" si="1"/>
        <v>329.77307692307693</v>
      </c>
      <c r="H15" s="50">
        <f t="shared" si="1"/>
        <v>326.0884615384615</v>
      </c>
      <c r="I15" s="50">
        <f t="shared" si="1"/>
        <v>330.69423076923073</v>
      </c>
      <c r="J15" s="50">
        <f t="shared" si="1"/>
        <v>347.27499999999998</v>
      </c>
      <c r="K15" s="50">
        <f t="shared" si="1"/>
        <v>338.06346153846152</v>
      </c>
      <c r="L15" s="50">
        <f t="shared" si="1"/>
        <v>330.69423076923073</v>
      </c>
      <c r="M15" s="50">
        <f t="shared" si="1"/>
        <v>321.48269230769228</v>
      </c>
      <c r="N15" s="50">
        <f t="shared" si="1"/>
        <v>335.29999999999995</v>
      </c>
      <c r="O15" s="50">
        <f t="shared" si="1"/>
        <v>334.3788461538461</v>
      </c>
      <c r="P15" s="50">
        <f t="shared" si="1"/>
        <v>338.06346153846152</v>
      </c>
      <c r="Q15" s="50">
        <f t="shared" si="1"/>
        <v>330.69423076923073</v>
      </c>
      <c r="R15" s="50">
        <f t="shared" si="1"/>
        <v>327.93076923076922</v>
      </c>
      <c r="S15" s="50">
        <f t="shared" si="1"/>
        <v>334.3788461538461</v>
      </c>
      <c r="T15" s="50">
        <f t="shared" si="1"/>
        <v>335.29999999999995</v>
      </c>
      <c r="U15" s="50">
        <f t="shared" si="1"/>
        <v>333.4576923076923</v>
      </c>
      <c r="V15" s="50">
        <f t="shared" si="1"/>
        <v>341.74807692307695</v>
      </c>
      <c r="W15" s="50">
        <f t="shared" si="1"/>
        <v>344.51153846153841</v>
      </c>
      <c r="X15" s="50">
        <f t="shared" si="1"/>
        <v>331.61538461538464</v>
      </c>
      <c r="Y15" s="50">
        <f t="shared" si="1"/>
        <v>337.14230769230772</v>
      </c>
      <c r="Z15" s="50">
        <f t="shared" si="1"/>
        <v>324.2461538461539</v>
      </c>
      <c r="AA15" s="50">
        <f t="shared" si="1"/>
        <v>315.03461538461539</v>
      </c>
      <c r="AB15" s="50">
        <f t="shared" si="1"/>
        <v>308.58653846153845</v>
      </c>
      <c r="AC15" s="50">
        <f t="shared" si="1"/>
        <v>302.13846153846151</v>
      </c>
      <c r="AD15" s="50">
        <f t="shared" si="1"/>
        <v>299.37499999999994</v>
      </c>
      <c r="AE15" s="50">
        <f t="shared" si="1"/>
        <v>280.95192307692304</v>
      </c>
      <c r="AF15" s="50">
        <f t="shared" si="1"/>
        <v>272.66153846153844</v>
      </c>
      <c r="AG15" s="50">
        <f t="shared" ref="AG15:AH15" si="2">SUM(AG6*0.479*1000/52)</f>
        <v>269.89807692307693</v>
      </c>
      <c r="AH15" s="50">
        <f t="shared" si="2"/>
        <v>270.81923076923073</v>
      </c>
      <c r="AI15" s="50">
        <f t="shared" ref="AI15" si="3">SUM(AI6*0.479*1000/52)</f>
        <v>257.90849286130958</v>
      </c>
      <c r="AJ15" s="50">
        <f t="shared" ref="AJ15:AK15" si="4">SUM(AJ6*0.479*1000/52)</f>
        <v>263.52932651511685</v>
      </c>
      <c r="AK15" s="50">
        <f t="shared" si="4"/>
        <v>269.87663500974116</v>
      </c>
    </row>
    <row r="16" spans="1:37" x14ac:dyDescent="0.35">
      <c r="A16" s="46" t="s">
        <v>13</v>
      </c>
      <c r="B16" s="50">
        <f>SUM(B7*0.479*1000/52)</f>
        <v>156.59615384615384</v>
      </c>
      <c r="C16" s="50">
        <f t="shared" si="1"/>
        <v>155.67499999999998</v>
      </c>
      <c r="D16" s="50">
        <f t="shared" si="1"/>
        <v>158.43846153846152</v>
      </c>
      <c r="E16" s="50">
        <f t="shared" si="1"/>
        <v>161.20192307692307</v>
      </c>
      <c r="F16" s="50">
        <f t="shared" si="1"/>
        <v>163.96538461538461</v>
      </c>
      <c r="G16" s="50">
        <f t="shared" si="1"/>
        <v>168.57115384615386</v>
      </c>
      <c r="H16" s="50">
        <f t="shared" si="1"/>
        <v>176.86153846153846</v>
      </c>
      <c r="I16" s="50">
        <f t="shared" si="1"/>
        <v>185.15192307692308</v>
      </c>
      <c r="J16" s="50">
        <f t="shared" si="1"/>
        <v>187.9153846153846</v>
      </c>
      <c r="K16" s="50">
        <f t="shared" si="1"/>
        <v>198.04807692307688</v>
      </c>
      <c r="L16" s="50">
        <f t="shared" si="1"/>
        <v>207.25961538461539</v>
      </c>
      <c r="M16" s="50">
        <f t="shared" si="1"/>
        <v>198.96923076923079</v>
      </c>
      <c r="N16" s="50">
        <f t="shared" si="1"/>
        <v>223.84038461538461</v>
      </c>
      <c r="O16" s="50">
        <f t="shared" si="1"/>
        <v>231.20961538461538</v>
      </c>
      <c r="P16" s="50">
        <f t="shared" si="1"/>
        <v>233.97307692307689</v>
      </c>
      <c r="Q16" s="50">
        <f t="shared" si="1"/>
        <v>234.89423076923077</v>
      </c>
      <c r="R16" s="50">
        <f t="shared" si="1"/>
        <v>238.57884615384611</v>
      </c>
      <c r="S16" s="50">
        <f t="shared" si="1"/>
        <v>233.97307692307689</v>
      </c>
      <c r="T16" s="50">
        <f t="shared" si="1"/>
        <v>229.36730769230766</v>
      </c>
      <c r="U16" s="50">
        <f t="shared" si="1"/>
        <v>229.36730769230766</v>
      </c>
      <c r="V16" s="50">
        <f t="shared" si="1"/>
        <v>234.89423076923077</v>
      </c>
      <c r="W16" s="50">
        <f t="shared" si="1"/>
        <v>240.42115384615389</v>
      </c>
      <c r="X16" s="50">
        <f t="shared" si="1"/>
        <v>236.73653846153846</v>
      </c>
      <c r="Y16" s="50">
        <f t="shared" si="1"/>
        <v>238.57884615384611</v>
      </c>
      <c r="Z16" s="50">
        <f t="shared" si="1"/>
        <v>240.42115384615389</v>
      </c>
      <c r="AA16" s="50">
        <f t="shared" si="1"/>
        <v>240.42115384615389</v>
      </c>
      <c r="AB16" s="50">
        <f t="shared" si="1"/>
        <v>238.57884615384611</v>
      </c>
      <c r="AC16" s="50">
        <f t="shared" si="1"/>
        <v>229.36730769230766</v>
      </c>
      <c r="AD16" s="50">
        <f t="shared" si="1"/>
        <v>225.68269230769232</v>
      </c>
      <c r="AE16" s="50">
        <f t="shared" si="1"/>
        <v>224.76153846153844</v>
      </c>
      <c r="AF16" s="50">
        <f t="shared" si="1"/>
        <v>209.10192307692307</v>
      </c>
      <c r="AG16" s="50">
        <f t="shared" ref="AG16:AH16" si="5">SUM(AG7*0.479*1000/52)</f>
        <v>208.18076923076922</v>
      </c>
      <c r="AH16" s="50">
        <f t="shared" si="5"/>
        <v>212.78653846153844</v>
      </c>
      <c r="AI16" s="50">
        <f t="shared" ref="AI16" si="6">SUM(AI7*0.479*1000/52)</f>
        <v>209.62162776157126</v>
      </c>
      <c r="AJ16" s="50">
        <f t="shared" ref="AJ16:AK16" si="7">SUM(AJ7*0.479*1000/52)</f>
        <v>214.35701718154874</v>
      </c>
      <c r="AK16" s="50">
        <f t="shared" si="7"/>
        <v>206.40627660953714</v>
      </c>
    </row>
    <row r="17" spans="1:37" x14ac:dyDescent="0.35">
      <c r="A17" s="46" t="s">
        <v>14</v>
      </c>
      <c r="B17" s="50">
        <f>SUM(B9*0.479*1000/52)</f>
        <v>7.3692307692307688</v>
      </c>
      <c r="C17" s="50">
        <f t="shared" ref="C17:AF18" si="8">SUM(C9*0.479*1000/52)</f>
        <v>7.3692307692307688</v>
      </c>
      <c r="D17" s="50">
        <f t="shared" si="8"/>
        <v>6.4480769230769237</v>
      </c>
      <c r="E17" s="50">
        <f t="shared" si="8"/>
        <v>5.5269230769230768</v>
      </c>
      <c r="F17" s="50">
        <f t="shared" si="8"/>
        <v>6.4480769230769237</v>
      </c>
      <c r="G17" s="50">
        <f t="shared" si="8"/>
        <v>6.6323076923076911</v>
      </c>
      <c r="H17" s="50">
        <f t="shared" si="8"/>
        <v>7.3692307692307688</v>
      </c>
      <c r="I17" s="50">
        <f t="shared" si="8"/>
        <v>7.6455769230769226</v>
      </c>
      <c r="J17" s="50">
        <f t="shared" si="8"/>
        <v>7.9219230769230773</v>
      </c>
      <c r="K17" s="50">
        <f t="shared" si="8"/>
        <v>8.8430769230769233</v>
      </c>
      <c r="L17" s="50">
        <f t="shared" si="8"/>
        <v>8.7509615384615369</v>
      </c>
      <c r="M17" s="50">
        <f t="shared" si="8"/>
        <v>9.6721153846153847</v>
      </c>
      <c r="N17" s="50">
        <f t="shared" si="8"/>
        <v>9.3036538461538463</v>
      </c>
      <c r="O17" s="50">
        <f t="shared" si="8"/>
        <v>10.132692307692309</v>
      </c>
      <c r="P17" s="50">
        <f t="shared" si="8"/>
        <v>9.2115384615384617</v>
      </c>
      <c r="Q17" s="50">
        <f t="shared" si="8"/>
        <v>10.869615384615383</v>
      </c>
      <c r="R17" s="50">
        <f t="shared" si="8"/>
        <v>12.067115384615384</v>
      </c>
      <c r="S17" s="50">
        <f t="shared" si="8"/>
        <v>12.251346153846155</v>
      </c>
      <c r="T17" s="50">
        <f t="shared" si="8"/>
        <v>13.080384615384615</v>
      </c>
      <c r="U17" s="50">
        <f t="shared" si="8"/>
        <v>14.830576923076924</v>
      </c>
      <c r="V17" s="50">
        <f t="shared" si="8"/>
        <v>13.172499999999998</v>
      </c>
      <c r="W17" s="50">
        <f t="shared" si="8"/>
        <v>14.370000000000001</v>
      </c>
      <c r="X17" s="50">
        <f t="shared" si="8"/>
        <v>14.738461538461538</v>
      </c>
      <c r="Y17" s="50">
        <f t="shared" si="8"/>
        <v>15.199038461538461</v>
      </c>
      <c r="Z17" s="50">
        <f t="shared" si="8"/>
        <v>15.843846153846155</v>
      </c>
      <c r="AA17" s="50">
        <f t="shared" si="8"/>
        <v>16.212307692307693</v>
      </c>
      <c r="AB17" s="50">
        <f t="shared" si="8"/>
        <v>17.133461538461539</v>
      </c>
      <c r="AC17" s="50">
        <f t="shared" si="8"/>
        <v>17.501923076923074</v>
      </c>
      <c r="AD17" s="50">
        <f t="shared" si="8"/>
        <v>17.133461538461539</v>
      </c>
      <c r="AE17" s="50">
        <f t="shared" si="8"/>
        <v>15.659615384615384</v>
      </c>
      <c r="AF17" s="50">
        <f t="shared" si="8"/>
        <v>15.475384615384616</v>
      </c>
      <c r="AG17" s="50">
        <f t="shared" ref="AG17:AH17" si="9">SUM(AG9*0.479*1000/52)</f>
        <v>13.725192307692307</v>
      </c>
      <c r="AH17" s="50">
        <f t="shared" si="9"/>
        <v>14.462115384615384</v>
      </c>
      <c r="AI17" s="50">
        <f t="shared" ref="AI17" si="10">SUM(AI9*0.479*1000/52)</f>
        <v>14.545595233455483</v>
      </c>
      <c r="AJ17" s="50">
        <f t="shared" ref="AJ17:AK17" si="11">SUM(AJ9*0.479*1000/52)</f>
        <v>14.372575066394107</v>
      </c>
      <c r="AK17" s="50">
        <f t="shared" si="11"/>
        <v>14.861386134301458</v>
      </c>
    </row>
    <row r="18" spans="1:37" x14ac:dyDescent="0.35">
      <c r="A18" s="46" t="s">
        <v>4</v>
      </c>
      <c r="B18" s="50">
        <f>SUM(B10*0.479*1000/52)</f>
        <v>51.58461538461539</v>
      </c>
      <c r="C18" s="50">
        <f t="shared" si="8"/>
        <v>49.742307692307698</v>
      </c>
      <c r="D18" s="50">
        <f t="shared" si="8"/>
        <v>48.821153846153848</v>
      </c>
      <c r="E18" s="50">
        <f t="shared" si="8"/>
        <v>46.978846153846149</v>
      </c>
      <c r="F18" s="50">
        <f t="shared" si="8"/>
        <v>44.215384615384622</v>
      </c>
      <c r="G18" s="50">
        <f t="shared" si="8"/>
        <v>43.294230769230772</v>
      </c>
      <c r="H18" s="50">
        <f t="shared" si="8"/>
        <v>37.767307692307689</v>
      </c>
      <c r="I18" s="50">
        <f t="shared" si="8"/>
        <v>37.767307692307689</v>
      </c>
      <c r="J18" s="50">
        <f t="shared" si="8"/>
        <v>31.319230769230767</v>
      </c>
      <c r="K18" s="50">
        <f t="shared" si="8"/>
        <v>36.703972798664779</v>
      </c>
      <c r="L18" s="50">
        <f t="shared" si="8"/>
        <v>40.530769230769238</v>
      </c>
      <c r="M18" s="50">
        <f t="shared" si="8"/>
        <v>40.545439831460229</v>
      </c>
      <c r="N18" s="50">
        <f t="shared" si="8"/>
        <v>39.391105723712343</v>
      </c>
      <c r="O18" s="50">
        <f t="shared" si="8"/>
        <v>39.510195625934891</v>
      </c>
      <c r="P18" s="50">
        <f t="shared" si="8"/>
        <v>39.43616415232237</v>
      </c>
      <c r="Q18" s="50">
        <f t="shared" si="8"/>
        <v>38.30750158394082</v>
      </c>
      <c r="R18" s="50">
        <f t="shared" si="8"/>
        <v>36.268850821474814</v>
      </c>
      <c r="S18" s="50">
        <f t="shared" si="8"/>
        <v>35.312331714803307</v>
      </c>
      <c r="T18" s="50">
        <f t="shared" si="8"/>
        <v>35.924999999999997</v>
      </c>
      <c r="U18" s="50">
        <f t="shared" si="8"/>
        <v>35.924999999999997</v>
      </c>
      <c r="V18" s="50">
        <f t="shared" si="8"/>
        <v>36.846153846153847</v>
      </c>
      <c r="W18" s="50">
        <f t="shared" si="8"/>
        <v>35.003846153846148</v>
      </c>
      <c r="X18" s="50">
        <f t="shared" si="8"/>
        <v>35.003846153846155</v>
      </c>
      <c r="Y18" s="50">
        <f t="shared" si="8"/>
        <v>33.419461538461533</v>
      </c>
      <c r="Z18" s="50">
        <f t="shared" si="8"/>
        <v>32.240384615384613</v>
      </c>
      <c r="AA18" s="50">
        <f t="shared" si="8"/>
        <v>31.50346153846154</v>
      </c>
      <c r="AB18" s="50">
        <f t="shared" si="8"/>
        <v>31.41134615384615</v>
      </c>
      <c r="AC18" s="50">
        <f t="shared" si="8"/>
        <v>31.595576923076923</v>
      </c>
      <c r="AD18" s="50">
        <f t="shared" si="8"/>
        <v>31.042884615384615</v>
      </c>
      <c r="AE18" s="50">
        <f t="shared" si="8"/>
        <v>32.240384615384613</v>
      </c>
      <c r="AF18" s="50">
        <f t="shared" si="8"/>
        <v>33.253653846153846</v>
      </c>
      <c r="AG18" s="50">
        <f t="shared" ref="AG18:AH18" si="12">SUM(AG10*0.479*1000/52)</f>
        <v>30.398076923076921</v>
      </c>
      <c r="AH18" s="50">
        <f t="shared" si="12"/>
        <v>29.29269230769231</v>
      </c>
      <c r="AI18" s="50">
        <f t="shared" ref="AI18" si="13">SUM(AI10*0.479*1000/52)</f>
        <v>27.450384615384618</v>
      </c>
      <c r="AJ18" s="50">
        <f t="shared" ref="AJ18:AK18" si="14">SUM(AJ10*0.479*1000/52)</f>
        <v>30.58230769230769</v>
      </c>
      <c r="AK18" s="50">
        <f t="shared" si="14"/>
        <v>29.937499999999996</v>
      </c>
    </row>
    <row r="19" spans="1:37" x14ac:dyDescent="0.35">
      <c r="A19" s="51" t="s">
        <v>15</v>
      </c>
      <c r="B19" s="52">
        <f>SUM(B15:B18)</f>
        <v>504.7923076923077</v>
      </c>
      <c r="C19" s="52">
        <f t="shared" ref="C19:AB19" si="15">SUM(C15:C18)</f>
        <v>501.10769230769228</v>
      </c>
      <c r="D19" s="52">
        <f t="shared" si="15"/>
        <v>517.21534927967343</v>
      </c>
      <c r="E19" s="52">
        <f t="shared" si="15"/>
        <v>515.84615384615381</v>
      </c>
      <c r="F19" s="52">
        <f t="shared" si="15"/>
        <v>530.5846153846154</v>
      </c>
      <c r="G19" s="52">
        <f t="shared" si="15"/>
        <v>548.27076923076925</v>
      </c>
      <c r="H19" s="52">
        <f t="shared" si="15"/>
        <v>548.08653846153845</v>
      </c>
      <c r="I19" s="52">
        <f t="shared" si="15"/>
        <v>561.25903846153835</v>
      </c>
      <c r="J19" s="52">
        <f t="shared" si="15"/>
        <v>574.43153846153848</v>
      </c>
      <c r="K19" s="52">
        <f t="shared" si="15"/>
        <v>581.65858818328024</v>
      </c>
      <c r="L19" s="52">
        <f t="shared" si="15"/>
        <v>587.23557692307691</v>
      </c>
      <c r="M19" s="52">
        <f t="shared" si="15"/>
        <v>570.66947829299875</v>
      </c>
      <c r="N19" s="52">
        <f t="shared" si="15"/>
        <v>607.83514418525078</v>
      </c>
      <c r="O19" s="52">
        <f t="shared" si="15"/>
        <v>615.23134947208871</v>
      </c>
      <c r="P19" s="52">
        <f t="shared" si="15"/>
        <v>620.6842410753992</v>
      </c>
      <c r="Q19" s="52">
        <f t="shared" si="15"/>
        <v>614.76557850701772</v>
      </c>
      <c r="R19" s="52">
        <f t="shared" si="15"/>
        <v>614.84558159070548</v>
      </c>
      <c r="S19" s="52">
        <f t="shared" si="15"/>
        <v>615.91560094557246</v>
      </c>
      <c r="T19" s="52">
        <f t="shared" si="15"/>
        <v>613.67269230769216</v>
      </c>
      <c r="U19" s="52">
        <f t="shared" si="15"/>
        <v>613.58057692307682</v>
      </c>
      <c r="V19" s="52">
        <f t="shared" si="15"/>
        <v>626.66096153846149</v>
      </c>
      <c r="W19" s="52">
        <f t="shared" si="15"/>
        <v>634.30653846153837</v>
      </c>
      <c r="X19" s="52">
        <f t="shared" si="15"/>
        <v>618.09423076923076</v>
      </c>
      <c r="Y19" s="52">
        <f t="shared" si="15"/>
        <v>624.33965384615374</v>
      </c>
      <c r="Z19" s="52">
        <f t="shared" si="15"/>
        <v>612.75153846153853</v>
      </c>
      <c r="AA19" s="52">
        <f t="shared" si="15"/>
        <v>603.1715384615386</v>
      </c>
      <c r="AB19" s="52">
        <f t="shared" si="15"/>
        <v>595.7101923076923</v>
      </c>
      <c r="AC19" s="52">
        <f t="shared" ref="AC19:AH19" si="16">SUM(AC15:AC18)</f>
        <v>580.60326923076911</v>
      </c>
      <c r="AD19" s="52">
        <f t="shared" si="16"/>
        <v>573.23403846153849</v>
      </c>
      <c r="AE19" s="52">
        <f t="shared" si="16"/>
        <v>553.61346153846148</v>
      </c>
      <c r="AF19" s="52">
        <f t="shared" si="16"/>
        <v>530.49249999999995</v>
      </c>
      <c r="AG19" s="52">
        <f t="shared" si="16"/>
        <v>522.20211538461535</v>
      </c>
      <c r="AH19" s="52">
        <f t="shared" si="16"/>
        <v>527.36057692307691</v>
      </c>
      <c r="AI19" s="52">
        <f t="shared" ref="AI19" si="17">SUM(AI15:AI18)</f>
        <v>509.52610047172095</v>
      </c>
      <c r="AJ19" s="52">
        <f t="shared" ref="AJ19:AK19" si="18">SUM(AJ15:AJ18)</f>
        <v>522.8412264553674</v>
      </c>
      <c r="AK19" s="52">
        <f t="shared" si="18"/>
        <v>521.08179775357974</v>
      </c>
    </row>
    <row r="20" spans="1:37" x14ac:dyDescent="0.35">
      <c r="A20" s="46" t="s">
        <v>126</v>
      </c>
      <c r="AA20" s="46">
        <v>500</v>
      </c>
      <c r="AB20" s="46">
        <v>500</v>
      </c>
      <c r="AC20" s="46">
        <v>500</v>
      </c>
      <c r="AD20" s="46">
        <v>500</v>
      </c>
      <c r="AE20" s="46">
        <v>500</v>
      </c>
      <c r="AF20" s="46">
        <v>500</v>
      </c>
      <c r="AG20" s="46">
        <v>500</v>
      </c>
      <c r="AH20" s="50">
        <v>500</v>
      </c>
      <c r="AI20" s="50">
        <v>500</v>
      </c>
      <c r="AJ20" s="50">
        <v>500</v>
      </c>
      <c r="AK20" s="50">
        <v>350</v>
      </c>
    </row>
    <row r="21" spans="1:37" x14ac:dyDescent="0.35">
      <c r="A21" s="46" t="s">
        <v>16</v>
      </c>
      <c r="B21" s="50">
        <f t="shared" ref="B21:AK21" si="19">SUM(B8*0.424*1000/52)</f>
        <v>48.107692307692318</v>
      </c>
      <c r="C21" s="50">
        <f t="shared" si="19"/>
        <v>53.815384615384609</v>
      </c>
      <c r="D21" s="50">
        <f t="shared" si="19"/>
        <v>57.892307692307682</v>
      </c>
      <c r="E21" s="50">
        <f t="shared" si="19"/>
        <v>61.153846153846146</v>
      </c>
      <c r="F21" s="50">
        <f t="shared" si="19"/>
        <v>66.861538461538444</v>
      </c>
      <c r="G21" s="50">
        <f t="shared" si="19"/>
        <v>70.938461538461539</v>
      </c>
      <c r="H21" s="50">
        <f t="shared" si="19"/>
        <v>73.384615384615387</v>
      </c>
      <c r="I21" s="50">
        <f t="shared" si="19"/>
        <v>75.015384615384605</v>
      </c>
      <c r="J21" s="50">
        <f t="shared" si="19"/>
        <v>80.723076923076931</v>
      </c>
      <c r="K21" s="50">
        <f t="shared" si="19"/>
        <v>93.769230769230745</v>
      </c>
      <c r="L21" s="50">
        <f t="shared" si="19"/>
        <v>104.36923076923077</v>
      </c>
      <c r="M21" s="50">
        <f t="shared" si="19"/>
        <v>113.33846153846154</v>
      </c>
      <c r="N21" s="50">
        <f t="shared" si="19"/>
        <v>120.67692307692307</v>
      </c>
      <c r="O21" s="50">
        <f t="shared" si="19"/>
        <v>116.6</v>
      </c>
      <c r="P21" s="50">
        <f t="shared" si="19"/>
        <v>121.49230769230768</v>
      </c>
      <c r="Q21" s="50">
        <f t="shared" si="19"/>
        <v>128.01538461538459</v>
      </c>
      <c r="R21" s="50">
        <f t="shared" si="19"/>
        <v>132.90769230769232</v>
      </c>
      <c r="S21" s="50">
        <f t="shared" si="19"/>
        <v>136.16923076923075</v>
      </c>
      <c r="T21" s="50">
        <f t="shared" si="19"/>
        <v>147.5846153846154</v>
      </c>
      <c r="U21" s="50">
        <f t="shared" si="19"/>
        <v>142.69230769230768</v>
      </c>
      <c r="V21" s="50">
        <f t="shared" si="19"/>
        <v>150.03076923076921</v>
      </c>
      <c r="W21" s="50">
        <f t="shared" si="19"/>
        <v>152.47692307692307</v>
      </c>
      <c r="X21" s="50">
        <f t="shared" si="19"/>
        <v>154.92307692307691</v>
      </c>
      <c r="Y21" s="50">
        <f t="shared" si="19"/>
        <v>165.52307692307693</v>
      </c>
      <c r="Z21" s="50">
        <f t="shared" si="19"/>
        <v>176.12307692307692</v>
      </c>
      <c r="AA21" s="50">
        <f t="shared" si="19"/>
        <v>182.64615384615382</v>
      </c>
      <c r="AB21" s="50">
        <f t="shared" si="19"/>
        <v>192.43076923076927</v>
      </c>
      <c r="AC21" s="50">
        <f t="shared" si="19"/>
        <v>189.98461538461541</v>
      </c>
      <c r="AD21" s="50">
        <f t="shared" si="19"/>
        <v>180.7136923076923</v>
      </c>
      <c r="AE21" s="50">
        <f t="shared" si="19"/>
        <v>182.82553846153846</v>
      </c>
      <c r="AF21" s="50">
        <f t="shared" si="19"/>
        <v>177.75384615384615</v>
      </c>
      <c r="AG21" s="50">
        <f t="shared" si="19"/>
        <v>188.33204435921328</v>
      </c>
      <c r="AH21" s="50">
        <f t="shared" si="19"/>
        <v>187.9269692121581</v>
      </c>
      <c r="AI21" s="50">
        <f t="shared" si="19"/>
        <v>191.34218194291617</v>
      </c>
      <c r="AJ21" s="50">
        <f t="shared" si="19"/>
        <v>196.21834633158736</v>
      </c>
      <c r="AK21" s="50">
        <f t="shared" si="19"/>
        <v>190.97195113582319</v>
      </c>
    </row>
    <row r="22" spans="1:37" x14ac:dyDescent="0.3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row>
    <row r="23" spans="1:37" x14ac:dyDescent="0.35">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row>
    <row r="24" spans="1:37" x14ac:dyDescent="0.35">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row>
    <row r="25" spans="1:37" x14ac:dyDescent="0.35">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row>
    <row r="26" spans="1:37" x14ac:dyDescent="0.35">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row>
    <row r="27" spans="1:37" x14ac:dyDescent="0.35">
      <c r="AH27" s="54"/>
    </row>
    <row r="30" spans="1:37" x14ac:dyDescent="0.35">
      <c r="V30" s="11"/>
    </row>
    <row r="54" spans="1:9" x14ac:dyDescent="0.35">
      <c r="A54" s="51" t="s">
        <v>17</v>
      </c>
    </row>
    <row r="55" spans="1:9" ht="31" x14ac:dyDescent="0.35">
      <c r="A55" s="49" t="s">
        <v>76</v>
      </c>
      <c r="B55" s="5" t="s">
        <v>18</v>
      </c>
      <c r="C55" s="5" t="s">
        <v>19</v>
      </c>
      <c r="D55" s="5" t="s">
        <v>20</v>
      </c>
      <c r="E55" s="55" t="s">
        <v>4</v>
      </c>
      <c r="F55" s="55" t="s">
        <v>21</v>
      </c>
      <c r="G55" s="90" t="s">
        <v>2</v>
      </c>
    </row>
    <row r="56" spans="1:9" x14ac:dyDescent="0.35">
      <c r="A56" s="46" t="s">
        <v>22</v>
      </c>
      <c r="B56" s="56">
        <f>SUM(B57/0.75)</f>
        <v>49.466666666666669</v>
      </c>
      <c r="C56" s="56">
        <f>SUM(C57/0.5)</f>
        <v>51</v>
      </c>
      <c r="D56" s="56">
        <f>SUM(D57/0.45)</f>
        <v>3.1777777777777776</v>
      </c>
      <c r="E56" s="56">
        <f>SUM(E57/0.5)</f>
        <v>7.74</v>
      </c>
      <c r="F56" s="56">
        <f>SUM(B56:E56)</f>
        <v>111.38444444444444</v>
      </c>
      <c r="G56" s="56">
        <f>SUM(G57/0.75)</f>
        <v>24.533333333333331</v>
      </c>
    </row>
    <row r="57" spans="1:9" x14ac:dyDescent="0.35">
      <c r="A57" s="46" t="s">
        <v>23</v>
      </c>
      <c r="B57" s="56">
        <v>37.1</v>
      </c>
      <c r="C57" s="57">
        <v>25.5</v>
      </c>
      <c r="D57" s="56">
        <v>1.43</v>
      </c>
      <c r="E57" s="56">
        <v>3.87</v>
      </c>
      <c r="F57" s="56">
        <f>SUM(B57:E57)</f>
        <v>67.900000000000006</v>
      </c>
      <c r="G57" s="57">
        <v>18.399999999999999</v>
      </c>
    </row>
    <row r="58" spans="1:9" x14ac:dyDescent="0.35">
      <c r="A58" s="46" t="s">
        <v>24</v>
      </c>
      <c r="B58" s="56">
        <f>SUM(B57*0.78)</f>
        <v>28.938000000000002</v>
      </c>
      <c r="C58" s="56">
        <f>SUM(C57*0.7)</f>
        <v>17.849999999999998</v>
      </c>
      <c r="D58" s="56">
        <f>SUM(D57*0.88)</f>
        <v>1.2584</v>
      </c>
      <c r="E58" s="56">
        <f>SUM(E57*0.78)</f>
        <v>3.0186000000000002</v>
      </c>
      <c r="F58" s="56">
        <f>SUM(B58:E58)</f>
        <v>51.064999999999998</v>
      </c>
      <c r="G58" s="56">
        <f>SUM(G57*0.88)</f>
        <v>16.192</v>
      </c>
    </row>
    <row r="59" spans="1:9" x14ac:dyDescent="0.35">
      <c r="A59" s="46" t="s">
        <v>25</v>
      </c>
      <c r="B59" s="58">
        <f>SUM(F59*B57/F57)</f>
        <v>23.133521782507483</v>
      </c>
      <c r="C59" s="58">
        <f>SUM(F59*C57/F57)</f>
        <v>15.900399068839375</v>
      </c>
      <c r="D59" s="58">
        <f>SUM(F59*D57/F57)</f>
        <v>0.8916694379780512</v>
      </c>
      <c r="E59" s="58">
        <f>SUM(F59*E57/F57)</f>
        <v>2.4131193880944464</v>
      </c>
      <c r="F59" s="56">
        <f>SUM(F60/40.3)*52.5</f>
        <v>42.338709677419359</v>
      </c>
      <c r="G59" s="56">
        <f>SUM(G60/40.3)*52.5</f>
        <v>10.161290322580646</v>
      </c>
      <c r="H59" s="18"/>
      <c r="I59" s="11"/>
    </row>
    <row r="60" spans="1:9" x14ac:dyDescent="0.35">
      <c r="A60" s="46" t="s">
        <v>26</v>
      </c>
      <c r="B60" s="56">
        <f>SUM(F60*B59/F59)</f>
        <v>17.757731958762882</v>
      </c>
      <c r="C60" s="56">
        <f>SUM(F60*C59/F59)</f>
        <v>12.205449189985272</v>
      </c>
      <c r="D60" s="56">
        <f>SUM(F60*D59/F59)</f>
        <v>0.68446244477172302</v>
      </c>
      <c r="E60" s="56">
        <f>SUM(F60*E59/F59)</f>
        <v>1.8523564064801179</v>
      </c>
      <c r="F60" s="56">
        <v>32.5</v>
      </c>
      <c r="G60" s="57">
        <v>7.8</v>
      </c>
      <c r="I60" s="11"/>
    </row>
    <row r="61" spans="1:9" x14ac:dyDescent="0.35">
      <c r="A61" s="59" t="s">
        <v>126</v>
      </c>
      <c r="B61" s="60"/>
      <c r="C61" s="57"/>
      <c r="F61" s="56">
        <v>18.2</v>
      </c>
      <c r="G61" s="81"/>
    </row>
    <row r="62" spans="1:9" x14ac:dyDescent="0.35">
      <c r="A62" s="59"/>
      <c r="B62" s="60"/>
      <c r="C62" s="57"/>
      <c r="F62" s="58"/>
      <c r="G62" s="61"/>
    </row>
    <row r="63" spans="1:9" x14ac:dyDescent="0.35">
      <c r="A63" s="11" t="s">
        <v>27</v>
      </c>
      <c r="B63" s="60"/>
      <c r="C63" s="57"/>
      <c r="F63" s="58"/>
      <c r="G63" s="61"/>
    </row>
    <row r="64" spans="1:9" x14ac:dyDescent="0.35">
      <c r="A64" s="75" t="s">
        <v>28</v>
      </c>
      <c r="B64" s="76">
        <f t="shared" ref="B64:G64" si="20">SUM(B59/B57)</f>
        <v>0.62354506152311273</v>
      </c>
      <c r="C64" s="76">
        <f t="shared" si="20"/>
        <v>0.62354506152311273</v>
      </c>
      <c r="D64" s="76">
        <f t="shared" si="20"/>
        <v>0.62354506152311273</v>
      </c>
      <c r="E64" s="76">
        <f t="shared" si="20"/>
        <v>0.62354506152311273</v>
      </c>
      <c r="F64" s="76">
        <f t="shared" si="20"/>
        <v>0.62354506152311273</v>
      </c>
      <c r="G64" s="77">
        <f t="shared" si="20"/>
        <v>0.55224403927068733</v>
      </c>
    </row>
    <row r="65" spans="1:16" x14ac:dyDescent="0.35">
      <c r="A65" s="78" t="s">
        <v>30</v>
      </c>
      <c r="B65" s="79">
        <f t="shared" ref="B65:G65" si="21">SUM(B60/B57)</f>
        <v>0.47864506627393211</v>
      </c>
      <c r="C65" s="79">
        <f t="shared" si="21"/>
        <v>0.47864506627393222</v>
      </c>
      <c r="D65" s="79">
        <f t="shared" si="21"/>
        <v>0.47864506627393222</v>
      </c>
      <c r="E65" s="79">
        <f t="shared" si="21"/>
        <v>0.47864506627393227</v>
      </c>
      <c r="F65" s="79">
        <f t="shared" si="21"/>
        <v>0.47864506627393222</v>
      </c>
      <c r="G65" s="80">
        <f t="shared" si="21"/>
        <v>0.42391304347826092</v>
      </c>
    </row>
    <row r="66" spans="1:16" x14ac:dyDescent="0.35">
      <c r="A66" s="46" t="s">
        <v>29</v>
      </c>
      <c r="B66" s="73"/>
      <c r="C66" s="73"/>
      <c r="D66" s="73"/>
      <c r="E66" s="73"/>
      <c r="F66" s="73"/>
      <c r="G66" s="74"/>
    </row>
    <row r="67" spans="1:16" x14ac:dyDescent="0.35">
      <c r="A67" s="53"/>
      <c r="B67" s="62"/>
      <c r="C67" s="62"/>
      <c r="D67" s="62"/>
      <c r="E67" s="62"/>
      <c r="F67" s="62"/>
      <c r="G67" s="63"/>
    </row>
    <row r="68" spans="1:16" x14ac:dyDescent="0.35">
      <c r="A68" s="51" t="s">
        <v>127</v>
      </c>
      <c r="J68" s="53"/>
      <c r="K68" s="91"/>
      <c r="L68" s="91"/>
      <c r="M68" s="91"/>
      <c r="N68" s="91"/>
      <c r="O68" s="91"/>
      <c r="P68" s="91"/>
    </row>
    <row r="69" spans="1:16" ht="31" x14ac:dyDescent="0.35">
      <c r="A69" s="49" t="s">
        <v>76</v>
      </c>
      <c r="B69" s="5" t="s">
        <v>18</v>
      </c>
      <c r="C69" s="5" t="s">
        <v>19</v>
      </c>
      <c r="D69" s="5" t="s">
        <v>86</v>
      </c>
      <c r="E69" s="55" t="s">
        <v>4</v>
      </c>
      <c r="F69" s="55" t="s">
        <v>21</v>
      </c>
      <c r="G69" s="5" t="s">
        <v>2</v>
      </c>
      <c r="J69" s="53"/>
      <c r="K69" s="12"/>
      <c r="L69" s="12"/>
      <c r="M69" s="12"/>
      <c r="N69" s="12"/>
      <c r="O69" s="12"/>
      <c r="P69" s="12"/>
    </row>
    <row r="70" spans="1:16" x14ac:dyDescent="0.35">
      <c r="A70" s="46" t="s">
        <v>22</v>
      </c>
      <c r="B70" s="56">
        <f>SUM(B71/0.75)</f>
        <v>39.063563035508807</v>
      </c>
      <c r="C70" s="56">
        <f>SUM(C71/0.5)</f>
        <v>44.814723940275293</v>
      </c>
      <c r="D70" s="56">
        <f>SUM(D71/0.45)</f>
        <v>3.5852102945194892</v>
      </c>
      <c r="E70" s="56">
        <f>SUM(E71/0.5)</f>
        <v>6.5</v>
      </c>
      <c r="F70" s="56">
        <f>SUM(B70:E70)</f>
        <v>93.963497270303591</v>
      </c>
      <c r="G70" s="56">
        <f>SUM(G71/0.75)</f>
        <v>31.228117795794986</v>
      </c>
      <c r="J70" s="53"/>
      <c r="K70" s="12"/>
      <c r="L70" s="12"/>
      <c r="M70" s="12"/>
      <c r="N70" s="12"/>
      <c r="O70" s="12"/>
      <c r="P70" s="12"/>
    </row>
    <row r="71" spans="1:16" x14ac:dyDescent="0.35">
      <c r="A71" s="46" t="s">
        <v>23</v>
      </c>
      <c r="B71" s="56">
        <v>29.297672276631605</v>
      </c>
      <c r="C71" s="56">
        <v>22.407361970137647</v>
      </c>
      <c r="D71" s="56">
        <v>1.6133446325337701</v>
      </c>
      <c r="E71" s="56">
        <v>3.25</v>
      </c>
      <c r="F71" s="56">
        <f>SUM(B71:E71)</f>
        <v>56.568378879303019</v>
      </c>
      <c r="G71" s="56">
        <v>23.42108834684624</v>
      </c>
      <c r="J71" s="53"/>
      <c r="K71" s="12"/>
      <c r="L71" s="12"/>
      <c r="M71" s="12"/>
      <c r="N71" s="12"/>
      <c r="O71" s="12"/>
      <c r="P71" s="12"/>
    </row>
    <row r="72" spans="1:16" x14ac:dyDescent="0.35">
      <c r="A72" s="46" t="s">
        <v>24</v>
      </c>
      <c r="B72" s="56">
        <f>SUM(B71*0.78)</f>
        <v>22.852184375772651</v>
      </c>
      <c r="C72" s="56">
        <f>SUM(C71*0.7)</f>
        <v>15.685153379096352</v>
      </c>
      <c r="D72" s="56">
        <f>SUM(D71*0.88)</f>
        <v>1.4197432766297178</v>
      </c>
      <c r="E72" s="56">
        <f>SUM(E71*0.78)</f>
        <v>2.5350000000000001</v>
      </c>
      <c r="F72" s="56">
        <f>SUM(B72:E72)</f>
        <v>42.492081031498714</v>
      </c>
      <c r="G72" s="56">
        <f>SUM(G71*0.88)</f>
        <v>20.610557745224693</v>
      </c>
      <c r="J72" s="53"/>
      <c r="K72" s="12"/>
      <c r="L72" s="12"/>
      <c r="M72" s="12"/>
      <c r="N72" s="12"/>
      <c r="O72" s="12"/>
      <c r="P72" s="12"/>
    </row>
    <row r="73" spans="1:16" x14ac:dyDescent="0.35">
      <c r="A73" s="46" t="s">
        <v>25</v>
      </c>
      <c r="B73" s="56">
        <f>SUM(B71*B64)</f>
        <v>18.268418862216247</v>
      </c>
      <c r="C73" s="56">
        <f t="shared" ref="C73:G73" si="22">SUM(C71*C64)</f>
        <v>13.971999898240135</v>
      </c>
      <c r="D73" s="56">
        <f t="shared" si="22"/>
        <v>1.0059930781512534</v>
      </c>
      <c r="E73" s="56">
        <f t="shared" si="22"/>
        <v>2.0265214499501165</v>
      </c>
      <c r="F73" s="56">
        <f t="shared" si="22"/>
        <v>35.272933288557752</v>
      </c>
      <c r="G73" s="56">
        <f t="shared" si="22"/>
        <v>12.934156432777993</v>
      </c>
      <c r="J73" s="53"/>
      <c r="K73" s="12"/>
      <c r="L73" s="12"/>
      <c r="M73" s="12"/>
      <c r="N73" s="12"/>
      <c r="O73" s="12"/>
      <c r="P73" s="12"/>
    </row>
    <row r="74" spans="1:16" x14ac:dyDescent="0.35">
      <c r="A74" s="46" t="s">
        <v>26</v>
      </c>
      <c r="B74" s="56">
        <f>SUM(B71*B65)</f>
        <v>14.023186288520279</v>
      </c>
      <c r="C74" s="56">
        <f t="shared" ref="C74:G74" si="23">SUM(C71*C65)</f>
        <v>10.725173255220522</v>
      </c>
      <c r="D74" s="56">
        <f t="shared" si="23"/>
        <v>0.77221944856181923</v>
      </c>
      <c r="E74" s="56">
        <f t="shared" si="23"/>
        <v>1.5555964653902798</v>
      </c>
      <c r="F74" s="56">
        <f t="shared" si="23"/>
        <v>27.076175457692901</v>
      </c>
      <c r="G74" s="56">
        <f t="shared" si="23"/>
        <v>9.9285048426848199</v>
      </c>
      <c r="I74" s="11"/>
      <c r="J74" s="53"/>
      <c r="K74" s="12"/>
      <c r="L74" s="12"/>
      <c r="M74" s="12"/>
      <c r="N74" s="12"/>
      <c r="O74" s="12"/>
      <c r="P74" s="12"/>
    </row>
    <row r="75" spans="1:16" x14ac:dyDescent="0.35">
      <c r="A75" s="59" t="s">
        <v>126</v>
      </c>
      <c r="B75" s="60"/>
      <c r="C75" s="57"/>
      <c r="F75" s="56">
        <v>18.2</v>
      </c>
      <c r="G75" s="61"/>
      <c r="I75" s="11"/>
      <c r="J75" s="53"/>
      <c r="K75" s="12"/>
      <c r="L75" s="12"/>
      <c r="M75" s="12"/>
      <c r="N75" s="12"/>
      <c r="O75" s="12"/>
      <c r="P75" s="12"/>
    </row>
    <row r="76" spans="1:16" x14ac:dyDescent="0.35">
      <c r="B76" s="64"/>
      <c r="C76" s="64"/>
      <c r="D76" s="64"/>
      <c r="E76" s="64"/>
      <c r="F76" s="64"/>
      <c r="G76" s="64"/>
      <c r="J76" s="53"/>
      <c r="K76" s="12"/>
      <c r="L76" s="12"/>
      <c r="M76" s="12"/>
      <c r="N76" s="12"/>
      <c r="O76" s="12"/>
      <c r="P76" s="12"/>
    </row>
    <row r="77" spans="1:16" x14ac:dyDescent="0.35">
      <c r="B77" s="53"/>
      <c r="D77" s="53"/>
      <c r="E77" s="53"/>
      <c r="J77" s="53"/>
      <c r="K77" s="12"/>
      <c r="L77" s="12"/>
      <c r="M77" s="12"/>
      <c r="N77" s="12"/>
      <c r="O77" s="12"/>
      <c r="P77" s="12"/>
    </row>
    <row r="78" spans="1:16" x14ac:dyDescent="0.35">
      <c r="B78" s="53"/>
      <c r="D78" s="53"/>
      <c r="E78" s="53"/>
    </row>
    <row r="79" spans="1:16" x14ac:dyDescent="0.35">
      <c r="B79" s="53"/>
      <c r="D79" s="53"/>
      <c r="E79" s="53"/>
    </row>
    <row r="80" spans="1:16" x14ac:dyDescent="0.35">
      <c r="B80" s="53"/>
      <c r="D80" s="53"/>
      <c r="E80" s="53"/>
    </row>
    <row r="81" spans="2:5" x14ac:dyDescent="0.35">
      <c r="B81" s="53"/>
      <c r="D81" s="53"/>
      <c r="E81" s="53"/>
    </row>
    <row r="82" spans="2:5" x14ac:dyDescent="0.35">
      <c r="B82" s="53"/>
      <c r="D82" s="53"/>
      <c r="E82" s="53"/>
    </row>
    <row r="83" spans="2:5" x14ac:dyDescent="0.35">
      <c r="B83" s="53"/>
      <c r="D83" s="53"/>
      <c r="E83" s="53"/>
    </row>
    <row r="84" spans="2:5" x14ac:dyDescent="0.35">
      <c r="B84" s="53"/>
      <c r="D84" s="53"/>
      <c r="E84" s="53"/>
    </row>
    <row r="85" spans="2:5" x14ac:dyDescent="0.35">
      <c r="B85" s="53"/>
      <c r="D85" s="53"/>
      <c r="E85" s="53"/>
    </row>
    <row r="86" spans="2:5" x14ac:dyDescent="0.35">
      <c r="B86" s="53"/>
      <c r="D86" s="53"/>
      <c r="E86" s="53"/>
    </row>
    <row r="87" spans="2:5" x14ac:dyDescent="0.35">
      <c r="B87" s="53"/>
      <c r="D87" s="53"/>
      <c r="E87" s="53"/>
    </row>
    <row r="88" spans="2:5" x14ac:dyDescent="0.35">
      <c r="B88" s="53"/>
      <c r="D88" s="53"/>
      <c r="E88" s="53"/>
    </row>
    <row r="89" spans="2:5" x14ac:dyDescent="0.35">
      <c r="B89" s="53"/>
      <c r="D89" s="53"/>
      <c r="E89" s="53"/>
    </row>
    <row r="90" spans="2:5" x14ac:dyDescent="0.35">
      <c r="B90" s="53"/>
      <c r="D90" s="53"/>
      <c r="E90" s="53"/>
    </row>
    <row r="91" spans="2:5" x14ac:dyDescent="0.35">
      <c r="B91" s="53"/>
      <c r="D91" s="53"/>
      <c r="E91" s="53"/>
    </row>
    <row r="92" spans="2:5" x14ac:dyDescent="0.35">
      <c r="B92" s="53"/>
      <c r="D92" s="53"/>
      <c r="E92" s="53"/>
    </row>
    <row r="93" spans="2:5" x14ac:dyDescent="0.35">
      <c r="B93" s="53"/>
      <c r="D93" s="53"/>
      <c r="E93" s="53"/>
    </row>
    <row r="94" spans="2:5" x14ac:dyDescent="0.35">
      <c r="B94" s="53"/>
      <c r="D94" s="53"/>
      <c r="E94" s="53"/>
    </row>
    <row r="95" spans="2:5" x14ac:dyDescent="0.35">
      <c r="B95" s="53"/>
      <c r="D95" s="53"/>
      <c r="E95" s="53"/>
    </row>
    <row r="96" spans="2:5" x14ac:dyDescent="0.35">
      <c r="B96" s="53"/>
      <c r="D96" s="53"/>
      <c r="E96" s="53"/>
    </row>
    <row r="97" spans="1:22" x14ac:dyDescent="0.35">
      <c r="B97" s="53"/>
      <c r="D97" s="53"/>
      <c r="E97" s="53"/>
    </row>
    <row r="98" spans="1:22" x14ac:dyDescent="0.35">
      <c r="B98" s="53"/>
      <c r="D98" s="53"/>
      <c r="E98" s="53"/>
    </row>
    <row r="99" spans="1:22" x14ac:dyDescent="0.35">
      <c r="B99" s="53"/>
      <c r="D99" s="53"/>
      <c r="E99" s="53"/>
    </row>
    <row r="100" spans="1:22" x14ac:dyDescent="0.35">
      <c r="B100" s="53"/>
      <c r="D100" s="53"/>
      <c r="E100" s="53"/>
    </row>
    <row r="101" spans="1:22" x14ac:dyDescent="0.35">
      <c r="B101" s="53"/>
      <c r="D101" s="53"/>
      <c r="E101" s="53"/>
    </row>
    <row r="102" spans="1:22" x14ac:dyDescent="0.35">
      <c r="A102" s="51" t="s">
        <v>127</v>
      </c>
      <c r="B102" s="53"/>
      <c r="D102" s="53"/>
      <c r="E102" s="53"/>
    </row>
    <row r="103" spans="1:22" ht="31" x14ac:dyDescent="0.35">
      <c r="A103" s="49" t="s">
        <v>76</v>
      </c>
      <c r="B103" s="5" t="s">
        <v>18</v>
      </c>
      <c r="C103" s="5" t="s">
        <v>19</v>
      </c>
      <c r="D103" s="5" t="s">
        <v>86</v>
      </c>
      <c r="E103" s="55" t="s">
        <v>4</v>
      </c>
      <c r="F103" s="5" t="s">
        <v>2</v>
      </c>
    </row>
    <row r="104" spans="1:22" ht="15.65" customHeight="1" x14ac:dyDescent="0.35">
      <c r="A104" s="46" t="s">
        <v>22</v>
      </c>
      <c r="B104" s="56">
        <f>B70</f>
        <v>39.063563035508807</v>
      </c>
      <c r="C104" s="56">
        <f t="shared" ref="C104:E104" si="24">C70</f>
        <v>44.814723940275293</v>
      </c>
      <c r="D104" s="56">
        <f t="shared" si="24"/>
        <v>3.5852102945194892</v>
      </c>
      <c r="E104" s="56">
        <f t="shared" si="24"/>
        <v>6.5</v>
      </c>
      <c r="F104" s="56">
        <f>G70</f>
        <v>31.228117795794986</v>
      </c>
    </row>
    <row r="105" spans="1:22" x14ac:dyDescent="0.35">
      <c r="A105" s="46" t="s">
        <v>31</v>
      </c>
      <c r="B105" s="56">
        <f t="shared" ref="B105:E105" si="25">B71</f>
        <v>29.297672276631605</v>
      </c>
      <c r="C105" s="56">
        <f t="shared" si="25"/>
        <v>22.407361970137647</v>
      </c>
      <c r="D105" s="56">
        <f t="shared" si="25"/>
        <v>1.6133446325337701</v>
      </c>
      <c r="E105" s="56">
        <f t="shared" si="25"/>
        <v>3.25</v>
      </c>
      <c r="F105" s="56">
        <f t="shared" ref="F105:F108" si="26">G71</f>
        <v>23.42108834684624</v>
      </c>
      <c r="R105" s="65"/>
      <c r="S105" s="65"/>
      <c r="T105" s="65"/>
      <c r="U105" s="66"/>
      <c r="V105" s="65"/>
    </row>
    <row r="106" spans="1:22" x14ac:dyDescent="0.35">
      <c r="A106" s="46" t="s">
        <v>32</v>
      </c>
      <c r="B106" s="56">
        <f t="shared" ref="B106:E106" si="27">B72</f>
        <v>22.852184375772651</v>
      </c>
      <c r="C106" s="56">
        <f t="shared" si="27"/>
        <v>15.685153379096352</v>
      </c>
      <c r="D106" s="56">
        <f t="shared" si="27"/>
        <v>1.4197432766297178</v>
      </c>
      <c r="E106" s="56">
        <f t="shared" si="27"/>
        <v>2.5350000000000001</v>
      </c>
      <c r="F106" s="56">
        <f t="shared" si="26"/>
        <v>20.610557745224693</v>
      </c>
      <c r="R106" s="67"/>
      <c r="S106" s="67"/>
      <c r="T106" s="67"/>
      <c r="U106" s="67"/>
      <c r="V106" s="67"/>
    </row>
    <row r="107" spans="1:22" x14ac:dyDescent="0.35">
      <c r="A107" s="46" t="s">
        <v>33</v>
      </c>
      <c r="B107" s="56">
        <f t="shared" ref="B107:E107" si="28">B73</f>
        <v>18.268418862216247</v>
      </c>
      <c r="C107" s="56">
        <f t="shared" si="28"/>
        <v>13.971999898240135</v>
      </c>
      <c r="D107" s="56">
        <f t="shared" si="28"/>
        <v>1.0059930781512534</v>
      </c>
      <c r="E107" s="56">
        <f t="shared" si="28"/>
        <v>2.0265214499501165</v>
      </c>
      <c r="F107" s="56">
        <f>G73</f>
        <v>12.934156432777993</v>
      </c>
      <c r="R107" s="57"/>
      <c r="S107" s="57"/>
      <c r="T107" s="57"/>
      <c r="U107" s="57"/>
      <c r="V107" s="57"/>
    </row>
    <row r="108" spans="1:22" x14ac:dyDescent="0.35">
      <c r="A108" s="46" t="s">
        <v>34</v>
      </c>
      <c r="B108" s="56">
        <f t="shared" ref="B108:E108" si="29">B74</f>
        <v>14.023186288520279</v>
      </c>
      <c r="C108" s="56">
        <f t="shared" si="29"/>
        <v>10.725173255220522</v>
      </c>
      <c r="D108" s="56">
        <f t="shared" si="29"/>
        <v>0.77221944856181923</v>
      </c>
      <c r="E108" s="56">
        <f t="shared" si="29"/>
        <v>1.5555964653902798</v>
      </c>
      <c r="F108" s="56">
        <f t="shared" si="26"/>
        <v>9.9285048426848199</v>
      </c>
      <c r="R108" s="67"/>
      <c r="S108" s="67"/>
      <c r="T108" s="67"/>
      <c r="U108" s="67"/>
      <c r="V108" s="67"/>
    </row>
    <row r="109" spans="1:22" x14ac:dyDescent="0.35">
      <c r="B109" s="56"/>
      <c r="C109" s="56"/>
      <c r="D109" s="56"/>
      <c r="E109" s="56"/>
      <c r="F109" s="56"/>
      <c r="R109" s="67"/>
      <c r="S109" s="67"/>
      <c r="T109" s="67"/>
      <c r="U109" s="67"/>
      <c r="V109" s="67"/>
    </row>
    <row r="110" spans="1:22" x14ac:dyDescent="0.35">
      <c r="A110" s="51" t="s">
        <v>112</v>
      </c>
      <c r="R110" s="67"/>
      <c r="S110" s="67"/>
      <c r="T110" s="67"/>
      <c r="U110" s="67"/>
      <c r="V110" s="67"/>
    </row>
    <row r="111" spans="1:22" ht="31" x14ac:dyDescent="0.35">
      <c r="A111" s="49" t="s">
        <v>76</v>
      </c>
      <c r="B111" s="5" t="s">
        <v>18</v>
      </c>
      <c r="C111" s="5" t="s">
        <v>19</v>
      </c>
      <c r="D111" s="5" t="s">
        <v>86</v>
      </c>
      <c r="E111" s="55" t="s">
        <v>4</v>
      </c>
      <c r="F111" s="5" t="s">
        <v>2</v>
      </c>
      <c r="K111" s="67"/>
      <c r="L111" s="67"/>
      <c r="M111" s="67"/>
      <c r="N111" s="67"/>
      <c r="O111" s="67"/>
      <c r="R111" s="67"/>
      <c r="S111" s="67"/>
      <c r="T111" s="67"/>
      <c r="U111" s="67"/>
      <c r="V111" s="67"/>
    </row>
    <row r="112" spans="1:22" x14ac:dyDescent="0.35">
      <c r="A112" s="46" t="s">
        <v>22</v>
      </c>
      <c r="B112" s="67">
        <v>1</v>
      </c>
      <c r="C112" s="67">
        <v>1</v>
      </c>
      <c r="D112" s="67">
        <v>1</v>
      </c>
      <c r="E112" s="67">
        <v>1</v>
      </c>
      <c r="F112" s="67">
        <v>1</v>
      </c>
      <c r="K112" s="67"/>
      <c r="L112" s="67"/>
      <c r="M112" s="67"/>
      <c r="N112" s="67"/>
      <c r="O112" s="67"/>
      <c r="R112" s="67"/>
      <c r="S112" s="67"/>
      <c r="T112" s="67"/>
      <c r="U112" s="67"/>
      <c r="V112" s="67"/>
    </row>
    <row r="113" spans="1:22" x14ac:dyDescent="0.35">
      <c r="A113" s="46" t="s">
        <v>31</v>
      </c>
      <c r="B113" s="67">
        <v>0.75</v>
      </c>
      <c r="C113" s="67">
        <v>0.5</v>
      </c>
      <c r="D113" s="67">
        <v>0.45</v>
      </c>
      <c r="E113" s="67">
        <v>0.5</v>
      </c>
      <c r="F113" s="67">
        <v>0.75</v>
      </c>
      <c r="K113" s="67"/>
      <c r="L113" s="67"/>
      <c r="M113" s="67"/>
      <c r="N113" s="67"/>
      <c r="O113" s="67"/>
      <c r="R113" s="67"/>
      <c r="S113" s="67"/>
      <c r="T113" s="67"/>
      <c r="U113" s="67"/>
      <c r="V113" s="67"/>
    </row>
    <row r="114" spans="1:22" x14ac:dyDescent="0.35">
      <c r="A114" s="46" t="s">
        <v>32</v>
      </c>
      <c r="B114" s="67">
        <f>B113*0.78</f>
        <v>0.58499999999999996</v>
      </c>
      <c r="C114" s="67">
        <f>C113*0.7</f>
        <v>0.35</v>
      </c>
      <c r="D114" s="67">
        <f>D113*0.88</f>
        <v>0.39600000000000002</v>
      </c>
      <c r="E114" s="67">
        <f>E113*0.88</f>
        <v>0.44</v>
      </c>
      <c r="F114" s="67">
        <f>F113*0.88</f>
        <v>0.66</v>
      </c>
      <c r="K114" s="67"/>
      <c r="L114" s="67"/>
      <c r="M114" s="67"/>
      <c r="N114" s="67"/>
      <c r="O114" s="67"/>
      <c r="R114" s="67"/>
      <c r="S114" s="67"/>
      <c r="T114" s="67"/>
      <c r="U114" s="67"/>
      <c r="V114" s="67"/>
    </row>
    <row r="115" spans="1:22" x14ac:dyDescent="0.35">
      <c r="A115" s="46" t="s">
        <v>33</v>
      </c>
      <c r="B115" s="67">
        <f>SUM(B113*B64)</f>
        <v>0.46765879614233452</v>
      </c>
      <c r="C115" s="67">
        <f>SUM(C113*C64)</f>
        <v>0.31177253076155637</v>
      </c>
      <c r="D115" s="67">
        <f>SUM(D113*D64)</f>
        <v>0.28059527768540071</v>
      </c>
      <c r="E115" s="67">
        <f>SUM(E113*E64)</f>
        <v>0.31177253076155637</v>
      </c>
      <c r="F115" s="67">
        <f>SUM(F113*G64)</f>
        <v>0.41418302945301549</v>
      </c>
      <c r="K115" s="67"/>
      <c r="L115" s="67"/>
      <c r="M115" s="67"/>
      <c r="N115" s="67"/>
      <c r="O115" s="67"/>
      <c r="R115" s="67"/>
      <c r="S115" s="67"/>
      <c r="T115" s="67"/>
      <c r="U115" s="67"/>
      <c r="V115" s="67"/>
    </row>
    <row r="116" spans="1:22" x14ac:dyDescent="0.35">
      <c r="A116" s="46" t="s">
        <v>34</v>
      </c>
      <c r="B116" s="67">
        <f>SUM(B113*B65)</f>
        <v>0.35898379970544908</v>
      </c>
      <c r="C116" s="67">
        <f>SUM(C113*C65)</f>
        <v>0.23932253313696611</v>
      </c>
      <c r="D116" s="67">
        <f>SUM(D113*D65)</f>
        <v>0.2153902798232695</v>
      </c>
      <c r="E116" s="67">
        <f>SUM(E113*E65)</f>
        <v>0.23932253313696614</v>
      </c>
      <c r="F116" s="67">
        <f>SUM(F113*G65)</f>
        <v>0.31793478260869568</v>
      </c>
      <c r="K116" s="67"/>
      <c r="L116" s="67"/>
      <c r="M116" s="67"/>
      <c r="N116" s="67"/>
      <c r="O116" s="67"/>
      <c r="R116" s="67"/>
      <c r="S116" s="67"/>
      <c r="T116" s="67"/>
      <c r="U116" s="67"/>
      <c r="V116" s="67"/>
    </row>
    <row r="117" spans="1:22" x14ac:dyDescent="0.35">
      <c r="B117" s="53"/>
      <c r="D117" s="53"/>
      <c r="E117" s="53"/>
      <c r="K117" s="67"/>
      <c r="L117" s="67"/>
      <c r="M117" s="67"/>
      <c r="N117" s="67"/>
      <c r="O117" s="67"/>
      <c r="R117" s="67"/>
      <c r="S117" s="67"/>
      <c r="T117" s="67"/>
      <c r="U117" s="67"/>
      <c r="V117" s="67"/>
    </row>
    <row r="118" spans="1:22" x14ac:dyDescent="0.35">
      <c r="B118" s="53"/>
      <c r="D118" s="53"/>
      <c r="E118" s="53"/>
    </row>
    <row r="119" spans="1:22" x14ac:dyDescent="0.35">
      <c r="B119" s="53"/>
      <c r="D119" s="53"/>
      <c r="E119" s="53"/>
    </row>
    <row r="120" spans="1:22" x14ac:dyDescent="0.35">
      <c r="B120" s="53"/>
      <c r="D120" s="53"/>
      <c r="E120" s="53"/>
    </row>
    <row r="121" spans="1:22" x14ac:dyDescent="0.35">
      <c r="B121" s="53"/>
      <c r="D121" s="53"/>
      <c r="E121" s="53"/>
    </row>
    <row r="122" spans="1:22" x14ac:dyDescent="0.35">
      <c r="B122" s="53"/>
      <c r="D122" s="53"/>
      <c r="E122" s="53"/>
    </row>
    <row r="123" spans="1:22" x14ac:dyDescent="0.35">
      <c r="B123" s="53"/>
      <c r="D123" s="53"/>
      <c r="E123" s="53"/>
    </row>
    <row r="124" spans="1:22" x14ac:dyDescent="0.35">
      <c r="B124" s="53"/>
      <c r="D124" s="53"/>
      <c r="E124" s="53"/>
    </row>
    <row r="125" spans="1:22" x14ac:dyDescent="0.35">
      <c r="B125" s="53"/>
      <c r="D125" s="53"/>
      <c r="E125" s="53"/>
    </row>
    <row r="126" spans="1:22" x14ac:dyDescent="0.35">
      <c r="B126" s="53"/>
      <c r="D126" s="53"/>
      <c r="E126" s="53"/>
    </row>
    <row r="127" spans="1:22" x14ac:dyDescent="0.35">
      <c r="B127" s="53"/>
      <c r="D127" s="53"/>
      <c r="E127" s="53"/>
    </row>
    <row r="128" spans="1:22" x14ac:dyDescent="0.35">
      <c r="B128" s="53"/>
      <c r="D128" s="53"/>
      <c r="E128" s="53"/>
    </row>
    <row r="129" spans="1:5" x14ac:dyDescent="0.35">
      <c r="B129" s="53"/>
      <c r="D129" s="53"/>
      <c r="E129" s="53"/>
    </row>
    <row r="130" spans="1:5" x14ac:dyDescent="0.35">
      <c r="B130" s="53"/>
      <c r="D130" s="53"/>
      <c r="E130" s="53"/>
    </row>
    <row r="131" spans="1:5" x14ac:dyDescent="0.35">
      <c r="B131" s="53"/>
      <c r="D131" s="53"/>
      <c r="E131" s="53"/>
    </row>
    <row r="132" spans="1:5" x14ac:dyDescent="0.35">
      <c r="B132" s="53"/>
      <c r="D132" s="53"/>
      <c r="E132" s="53"/>
    </row>
    <row r="133" spans="1:5" x14ac:dyDescent="0.35">
      <c r="B133" s="53"/>
      <c r="D133" s="53"/>
      <c r="E133" s="53"/>
    </row>
    <row r="134" spans="1:5" x14ac:dyDescent="0.35">
      <c r="B134" s="53"/>
      <c r="D134" s="53"/>
      <c r="E134" s="53"/>
    </row>
    <row r="135" spans="1:5" x14ac:dyDescent="0.35">
      <c r="B135" s="53"/>
      <c r="D135" s="53"/>
      <c r="E135" s="53"/>
    </row>
    <row r="136" spans="1:5" x14ac:dyDescent="0.35">
      <c r="B136" s="53"/>
      <c r="D136" s="53"/>
      <c r="E136" s="53"/>
    </row>
    <row r="137" spans="1:5" x14ac:dyDescent="0.35">
      <c r="B137" s="53"/>
      <c r="D137" s="53"/>
      <c r="E137" s="53"/>
    </row>
    <row r="138" spans="1:5" x14ac:dyDescent="0.35">
      <c r="B138" s="53"/>
      <c r="D138" s="53"/>
      <c r="E138" s="53"/>
    </row>
    <row r="139" spans="1:5" x14ac:dyDescent="0.35">
      <c r="B139" s="53"/>
      <c r="D139" s="53"/>
      <c r="E139" s="53"/>
    </row>
    <row r="140" spans="1:5" x14ac:dyDescent="0.35">
      <c r="B140" s="53"/>
      <c r="D140" s="53"/>
      <c r="E140" s="53"/>
    </row>
    <row r="141" spans="1:5" x14ac:dyDescent="0.35">
      <c r="A141" s="68" t="s">
        <v>92</v>
      </c>
    </row>
    <row r="142" spans="1:5" x14ac:dyDescent="0.35">
      <c r="A142" s="69" t="s">
        <v>128</v>
      </c>
    </row>
    <row r="143" spans="1:5" x14ac:dyDescent="0.35">
      <c r="A143" s="69" t="s">
        <v>122</v>
      </c>
    </row>
    <row r="144" spans="1:5" x14ac:dyDescent="0.35">
      <c r="A144" s="69" t="s">
        <v>106</v>
      </c>
    </row>
    <row r="145" spans="1:1" x14ac:dyDescent="0.35">
      <c r="A145" s="69" t="s">
        <v>107</v>
      </c>
    </row>
    <row r="146" spans="1:1" x14ac:dyDescent="0.35">
      <c r="A146" s="69" t="s">
        <v>96</v>
      </c>
    </row>
    <row r="147" spans="1:1" x14ac:dyDescent="0.35">
      <c r="A147" s="69" t="s">
        <v>93</v>
      </c>
    </row>
    <row r="148" spans="1:1" x14ac:dyDescent="0.35">
      <c r="A148" s="69" t="s">
        <v>115</v>
      </c>
    </row>
    <row r="149" spans="1:1" x14ac:dyDescent="0.35">
      <c r="A149" s="69"/>
    </row>
    <row r="150" spans="1:1" x14ac:dyDescent="0.35">
      <c r="A150" s="68" t="s">
        <v>94</v>
      </c>
    </row>
    <row r="151" spans="1:1" x14ac:dyDescent="0.35">
      <c r="A151" s="69" t="s">
        <v>97</v>
      </c>
    </row>
    <row r="152" spans="1:1" x14ac:dyDescent="0.35">
      <c r="A152" s="69" t="s">
        <v>98</v>
      </c>
    </row>
    <row r="153" spans="1:1" x14ac:dyDescent="0.35">
      <c r="A153" s="69" t="s">
        <v>99</v>
      </c>
    </row>
    <row r="154" spans="1:1" x14ac:dyDescent="0.35">
      <c r="A154" s="69" t="s">
        <v>100</v>
      </c>
    </row>
    <row r="155" spans="1:1" x14ac:dyDescent="0.35">
      <c r="A155" s="69" t="s">
        <v>108</v>
      </c>
    </row>
    <row r="156" spans="1:1" x14ac:dyDescent="0.35">
      <c r="A156" s="69" t="s">
        <v>101</v>
      </c>
    </row>
    <row r="157" spans="1:1" x14ac:dyDescent="0.35">
      <c r="A157" s="69" t="s">
        <v>102</v>
      </c>
    </row>
    <row r="158" spans="1:1" x14ac:dyDescent="0.35">
      <c r="A158" s="69" t="s">
        <v>109</v>
      </c>
    </row>
    <row r="159" spans="1:1" x14ac:dyDescent="0.35">
      <c r="A159" s="69" t="s">
        <v>119</v>
      </c>
    </row>
    <row r="160" spans="1:1" x14ac:dyDescent="0.35">
      <c r="A160" s="69" t="s">
        <v>120</v>
      </c>
    </row>
    <row r="161" spans="1:1" x14ac:dyDescent="0.35">
      <c r="A161" s="69" t="s">
        <v>110</v>
      </c>
    </row>
    <row r="162" spans="1:1" x14ac:dyDescent="0.35">
      <c r="A162" s="70"/>
    </row>
    <row r="163" spans="1:1" x14ac:dyDescent="0.35">
      <c r="A163" s="68" t="s">
        <v>95</v>
      </c>
    </row>
    <row r="164" spans="1:1" x14ac:dyDescent="0.35">
      <c r="A164" s="69" t="s">
        <v>111</v>
      </c>
    </row>
    <row r="165" spans="1:1" x14ac:dyDescent="0.35">
      <c r="A165" s="69" t="s">
        <v>103</v>
      </c>
    </row>
    <row r="166" spans="1:1" x14ac:dyDescent="0.35">
      <c r="A166" s="69" t="s">
        <v>104</v>
      </c>
    </row>
    <row r="167" spans="1:1" x14ac:dyDescent="0.35">
      <c r="A167" s="69" t="s">
        <v>117</v>
      </c>
    </row>
    <row r="168" spans="1:1" x14ac:dyDescent="0.35">
      <c r="A168" s="93" t="s">
        <v>116</v>
      </c>
    </row>
    <row r="169" spans="1:1" x14ac:dyDescent="0.35">
      <c r="A169" s="93" t="s">
        <v>118</v>
      </c>
    </row>
  </sheetData>
  <phoneticPr fontId="26" type="noConversion"/>
  <pageMargins left="0.7" right="0.7" top="0.75" bottom="0.75" header="0.3" footer="0.3"/>
  <pageSetup paperSize="9" orientation="portrait" r:id="rId1"/>
  <drawing r:id="rId2"/>
  <tableParts count="6">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kött</vt:lpstr>
      <vt:lpstr>mejeri</vt:lpstr>
      <vt:lpstr>ägg</vt:lpstr>
      <vt:lpstr>hage till mage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Konsumtion animalieprodukter</dc:title>
  <dc:creator>Jordbruksverket@jordbruksverket.se</dc:creator>
  <cp:lastModifiedBy>Åsa Lannhard Öberg</cp:lastModifiedBy>
  <dcterms:created xsi:type="dcterms:W3CDTF">2021-04-07T08:36:25Z</dcterms:created>
  <dcterms:modified xsi:type="dcterms:W3CDTF">2026-09-14T12:52:50Z</dcterms:modified>
</cp:coreProperties>
</file>